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wsl$\Ubuntu\home\oze\projects\agi-industry\"/>
    </mc:Choice>
  </mc:AlternateContent>
  <xr:revisionPtr revIDLastSave="0" documentId="13_ncr:1_{26D472CA-C6A1-48AB-B3E6-090054A6F195}" xr6:coauthVersionLast="46" xr6:coauthVersionMax="46" xr10:uidLastSave="{00000000-0000-0000-0000-000000000000}"/>
  <bookViews>
    <workbookView xWindow="-120" yWindow="-120" windowWidth="29040" windowHeight="15840" tabRatio="500" xr2:uid="{00000000-000D-0000-FFFF-FFFF00000000}"/>
  </bookViews>
  <sheets>
    <sheet name="Accepted Papers" sheetId="2" r:id="rId1"/>
    <sheet name="Initial Results" sheetId="1"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200" i="1" l="1"/>
  <c r="D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<sst xmlns="http://schemas.openxmlformats.org/spreadsheetml/2006/main" count="4040" uniqueCount="1944">
  <si>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</si>
  <si>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</si>
  <si>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</si>
  <si>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</si>
  <si>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</si>
  <si>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</si>
  <si>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</si>
  <si>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</si>
  <si>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</si>
  <si>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</si>
  <si>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</si>
  <si>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</si>
  <si>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</si>
  <si>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</si>
  <si>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</si>
  <si>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</si>
  <si>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</si>
  <si>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</si>
  <si>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</si>
  <si>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</si>
  <si>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</si>
  <si>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</si>
  <si>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</si>
  <si>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</si>
  <si>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</si>
  <si>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</si>
  <si>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</si>
  <si>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</si>
  <si>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</si>
  <si>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</si>
  <si>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</si>
  <si>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</si>
  <si>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</si>
  <si>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</si>
  <si>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</si>
  <si>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</si>
  <si>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</si>
  <si>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</si>
  <si>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</si>
  <si>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</si>
  <si>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</si>
  <si>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</si>
  <si>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</si>
  <si>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</si>
  <si>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</si>
  <si>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</si>
  <si>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</si>
  <si>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</si>
  <si>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</si>
  <si>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</si>
  <si>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</si>
  <si>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</si>
  <si>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</si>
  <si>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</si>
  <si>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</si>
  <si>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</si>
  <si>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</si>
  <si>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</si>
  <si>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</si>
  <si>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</si>
  <si>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</si>
  <si>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</si>
  <si>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</si>
  <si>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</si>
  <si>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</si>
  <si>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</si>
  <si>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</si>
  <si>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</si>
  <si>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</si>
  <si>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</si>
  <si>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</si>
  <si>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</si>
  <si>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</si>
  <si>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</si>
  <si>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</si>
  <si>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</si>
  <si>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</si>
  <si>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</si>
  <si>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</si>
  <si>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</si>
  <si>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</si>
  <si>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</si>
  <si>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</si>
  <si>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</si>
  <si>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</si>
  <si>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</si>
  <si>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</si>
  <si>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</si>
  <si>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</si>
  <si>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</si>
  <si>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</si>
  <si>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</si>
  <si>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</si>
  <si>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</si>
  <si>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</si>
  <si>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</si>
  <si>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</si>
  <si>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</si>
  <si>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</si>
  <si>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</si>
  <si>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</si>
  <si>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</si>
  <si>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</si>
  <si>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</si>
  <si>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</si>
  <si>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</si>
  <si>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</si>
  <si>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</si>
  <si>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</si>
  <si>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</si>
  <si>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</si>
  <si>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</si>
  <si>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</si>
  <si>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</si>
  <si>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</si>
  <si>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</si>
  <si>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</si>
  <si>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</si>
  <si>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</si>
  <si>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</si>
  <si>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</si>
  <si>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</si>
  <si>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</si>
  <si>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</si>
  <si>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</si>
  <si>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</si>
  <si>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</si>
  <si>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</si>
  <si>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</si>
  <si>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</si>
  <si>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</si>
  <si>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</si>
  <si>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</si>
  <si>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</si>
  <si>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</si>
  <si>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</si>
  <si>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</si>
  <si>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</si>
  <si>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</si>
  <si>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</si>
  <si>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</si>
  <si>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</si>
  <si>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</si>
  <si>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</si>
  <si>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</si>
  <si>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</si>
  <si>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</si>
  <si>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</si>
  <si>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</si>
  <si>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</si>
  <si>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</si>
  <si>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</si>
  <si>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</si>
  <si>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</si>
  <si>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</si>
  <si>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</si>
  <si>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</si>
  <si>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</si>
  <si>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</si>
  <si>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</si>
  <si>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</si>
  <si>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</si>
  <si>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</si>
  <si>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</si>
  <si>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</si>
  <si>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</si>
  <si>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</si>
  <si>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</si>
  <si>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</si>
  <si>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</si>
  <si>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</si>
  <si>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</si>
  <si>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</si>
  <si>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</si>
  <si>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</si>
  <si>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</si>
  <si>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</si>
  <si>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</si>
  <si>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</si>
  <si>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</si>
  <si>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</si>
  <si>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</si>
  <si>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</si>
  <si>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</si>
  <si>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</si>
  <si>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</si>
  <si>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</si>
  <si>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</si>
  <si>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</si>
  <si>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</si>
  <si>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</si>
  <si>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</si>
  <si>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</si>
  <si>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</si>
  <si>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</si>
  <si>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</si>
  <si>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</si>
  <si>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</si>
  <si>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</si>
  <si>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</si>
  <si>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</si>
  <si>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</si>
  <si>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</si>
  <si>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</si>
  <si>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</si>
  <si>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</si>
  <si>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</si>
  <si>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</si>
  <si>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</si>
  <si>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</si>
  <si>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</si>
  <si>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</si>
  <si>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</si>
  <si>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</si>
  <si>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</si>
  <si>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</si>
  <si>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</si>
  <si>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</si>
  <si>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</si>
  <si>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</si>
  <si>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</si>
  <si>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</si>
  <si>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</si>
  <si>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</si>
  <si>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</si>
  <si>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</si>
  <si>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</si>
  <si>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</si>
  <si>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</si>
  <si>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</si>
  <si>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</si>
  <si>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</si>
  <si>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</si>
  <si>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</si>
  <si>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</si>
  <si>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</si>
  <si>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</si>
  <si>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</si>
  <si>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</si>
  <si>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</si>
  <si>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</si>
  <si>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</si>
  <si>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</si>
  <si>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</si>
  <si>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</si>
  <si>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</si>
  <si>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</si>
  <si>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</si>
  <si>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</si>
  <si>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</si>
  <si>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</si>
  <si>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</si>
  <si>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</si>
  <si>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</si>
  <si>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</si>
  <si>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</si>
  <si>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</si>
  <si>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</si>
  <si>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</si>
  <si>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</si>
  <si>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</si>
  <si>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</si>
  <si>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</si>
  <si>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</si>
  <si>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</si>
  <si>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</si>
  <si>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</si>
  <si>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</si>
  <si>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</si>
  <si>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</si>
  <si>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</si>
  <si>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</si>
  <si>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</si>
  <si>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</si>
  <si>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</si>
  <si>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</si>
  <si>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</si>
  <si>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</si>
  <si>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</si>
  <si>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</si>
  <si>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</si>
  <si>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</si>
  <si>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</si>
  <si>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</si>
  <si>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</si>
  <si>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</si>
  <si>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</si>
  <si>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</si>
  <si>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</si>
  <si>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</si>
  <si>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</si>
  <si>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</si>
  <si>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</si>
  <si>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</si>
  <si>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</si>
  <si>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</si>
  <si>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</si>
  <si>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</si>
  <si>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</si>
  <si>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</si>
  <si>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</si>
  <si>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</si>
  <si>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</si>
  <si>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</si>
  <si>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</si>
  <si>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</si>
  <si>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</si>
  <si>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</si>
  <si>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</si>
  <si>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</si>
  <si>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</si>
  <si>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</si>
  <si>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</si>
  <si>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</si>
  <si>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</si>
  <si>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</si>
  <si>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</si>
  <si>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</si>
  <si>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</si>
  <si>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</si>
  <si>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</si>
  <si>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</si>
  <si>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</si>
  <si>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</si>
  <si>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</si>
  <si>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</si>
  <si>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</si>
  <si>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</si>
  <si>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</si>
  <si>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</si>
  <si>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</si>
  <si>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</si>
  <si>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</si>
  <si>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</si>
  <si>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</si>
  <si>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</si>
  <si>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</si>
  <si>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</si>
  <si>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</si>
  <si>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</si>
  <si>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</si>
  <si>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</si>
  <si>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</si>
  <si>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</si>
  <si>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</si>
  <si>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</si>
  <si>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</si>
  <si>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</si>
  <si>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</si>
  <si>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</si>
  <si>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</si>
  <si>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</si>
  <si>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</si>
  <si>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</si>
  <si>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</si>
  <si>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</si>
  <si>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</si>
  <si>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</si>
  <si>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</si>
  <si>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</si>
  <si>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</si>
  <si>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</si>
  <si>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</si>
  <si>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</si>
  <si>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</si>
  <si>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</si>
  <si>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</si>
  <si>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</si>
  <si>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</si>
  <si>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</si>
  <si>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</si>
  <si>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</si>
  <si>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</si>
  <si>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</si>
  <si>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</si>
  <si>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</si>
  <si>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</si>
  <si>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</si>
  <si>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</si>
  <si>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</si>
  <si>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</si>
  <si>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</si>
  <si>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</si>
  <si>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</si>
  <si>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</si>
  <si>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</si>
  <si>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</si>
  <si>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</si>
  <si>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</si>
  <si>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</si>
  <si>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</si>
  <si>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</si>
  <si>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</si>
  <si>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</si>
  <si>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</si>
  <si>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</si>
  <si>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</si>
  <si>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</si>
  <si>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</si>
  <si>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</si>
  <si>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</si>
  <si>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</si>
  <si>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</si>
  <si>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</si>
  <si>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</si>
  <si>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</si>
  <si>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</si>
  <si>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</si>
  <si>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</si>
  <si>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</si>
  <si>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</si>
  <si>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</si>
  <si>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</si>
  <si>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</si>
  <si>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</si>
  <si>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</si>
  <si>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</si>
  <si>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</si>
  <si>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</si>
  <si>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</si>
  <si>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</si>
  <si>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</si>
  <si>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</si>
  <si>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</si>
  <si>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</si>
  <si>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</si>
  <si>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</si>
  <si>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</si>
  <si>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</si>
  <si>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</si>
  <si>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</si>
  <si>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</si>
  <si>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</si>
  <si>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</si>
  <si>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</si>
  <si>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</si>
  <si>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</si>
  <si>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</si>
  <si>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</si>
  <si>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</si>
  <si>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</si>
  <si>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</si>
  <si>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</si>
  <si>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</si>
  <si>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</si>
  <si>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</si>
  <si>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</si>
  <si>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</si>
  <si>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</si>
  <si>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</si>
  <si>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</si>
  <si>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</si>
  <si>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</si>
  <si>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</si>
  <si>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</si>
  <si>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</si>
  <si>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</si>
  <si>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</si>
  <si>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</si>
  <si>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</si>
  <si>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</si>
  <si>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</si>
  <si>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</si>
  <si>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</si>
  <si>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</si>
  <si>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</si>
  <si>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</si>
  <si>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</si>
  <si>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</si>
  <si>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</si>
  <si>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</si>
  <si>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</si>
  <si>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</si>
  <si>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</si>
  <si>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</si>
  <si>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</si>
  <si>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</si>
  <si>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</si>
  <si>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</si>
  <si>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</si>
  <si>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</si>
  <si>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</si>
  <si>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</si>
  <si>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</si>
  <si>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</si>
  <si>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</si>
  <si>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</si>
  <si>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</si>
  <si>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</si>
  <si>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</si>
  <si>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</si>
  <si>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</si>
  <si>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</si>
  <si>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</si>
  <si>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</si>
  <si>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</si>
  <si>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</si>
  <si>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</si>
  <si>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</si>
  <si>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</si>
  <si>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</si>
  <si>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</si>
  <si>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</si>
  <si>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</si>
  <si>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</si>
  <si>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</si>
  <si>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</si>
  <si>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</si>
  <si>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</si>
  <si>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</si>
  <si>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</si>
  <si>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</si>
  <si>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</si>
  <si>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</si>
  <si>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</si>
  <si>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</si>
  <si>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</si>
  <si>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</si>
  <si>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</si>
  <si>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</si>
  <si>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</si>
  <si>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</si>
  <si>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</si>
  <si>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</si>
  <si>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</si>
  <si>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</si>
  <si>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</si>
  <si>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</si>
  <si>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</si>
  <si>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</si>
  <si>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</si>
  <si>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</si>
  <si>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</si>
  <si>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</si>
  <si>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</si>
  <si>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</si>
  <si>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</si>
  <si>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</si>
  <si>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</si>
  <si>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</si>
  <si>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</si>
  <si>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</si>
  <si>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</si>
  <si>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</si>
  <si>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</si>
  <si>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</si>
  <si>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</si>
  <si>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</si>
  <si>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</si>
  <si>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</si>
  <si>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</si>
  <si>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</si>
  <si>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</si>
  <si>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</si>
  <si>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</si>
  <si>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</si>
  <si>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</si>
  <si>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</si>
  <si>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</si>
  <si>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</si>
  <si>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</si>
  <si>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</si>
  <si>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</si>
  <si>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</si>
  <si>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</si>
  <si>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</si>
  <si>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</si>
  <si>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</si>
  <si>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</si>
  <si>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</si>
  <si>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</si>
  <si>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</si>
  <si>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</si>
  <si>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</si>
  <si>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</si>
  <si>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</si>
  <si>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</si>
  <si>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</si>
  <si>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</si>
  <si>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</si>
  <si>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</si>
  <si>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</si>
  <si>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</si>
  <si>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</si>
  <si>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</si>
  <si>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</si>
  <si>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</si>
  <si>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</si>
  <si>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</si>
  <si>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</si>
  <si>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</si>
  <si>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</si>
  <si>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</si>
  <si>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</si>
  <si>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</si>
  <si>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</si>
  <si>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</si>
  <si>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</si>
  <si>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</si>
  <si>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</si>
  <si>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</si>
  <si>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</si>
  <si>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</si>
  <si>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</si>
  <si>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</si>
  <si>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</si>
  <si>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</si>
  <si>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</si>
  <si>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</si>
  <si>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</si>
  <si>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</si>
  <si>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</si>
  <si>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</si>
  <si>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</si>
  <si>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</si>
  <si>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</si>
  <si>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</si>
  <si>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</si>
  <si>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</si>
  <si>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</si>
  <si>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</si>
  <si>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</si>
  <si>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</si>
  <si>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</si>
  <si>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</si>
  <si>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</si>
  <si>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</si>
  <si>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</si>
  <si>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</si>
  <si>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</si>
  <si>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</si>
  <si>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</si>
  <si>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</si>
  <si>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</si>
  <si>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</si>
  <si>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</si>
  <si>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</si>
  <si>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</si>
  <si>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</si>
  <si>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</si>
  <si>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</si>
  <si>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</si>
  <si>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</si>
  <si>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</si>
  <si>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</si>
  <si>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</si>
  <si>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</si>
  <si>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</si>
  <si>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</si>
  <si>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</si>
  <si>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</si>
  <si>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</si>
  <si>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</si>
  <si>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</si>
  <si>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</si>
  <si>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</si>
  <si>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</si>
  <si>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</si>
  <si>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</si>
  <si>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</si>
  <si>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</si>
  <si>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</si>
  <si>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</si>
  <si>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</si>
  <si>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</si>
  <si>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</si>
  <si>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</si>
  <si>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</si>
  <si>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</si>
  <si>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</si>
  <si>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</si>
  <si>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</si>
  <si>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</si>
  <si>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</si>
  <si>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</si>
  <si>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</si>
  <si>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</si>
  <si>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</si>
  <si>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</si>
  <si>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</si>
  <si>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</si>
  <si>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</si>
  <si>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</si>
  <si>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</si>
  <si>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</si>
  <si>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</si>
  <si>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</si>
  <si>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</si>
  <si>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</si>
  <si>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</si>
  <si>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</si>
  <si>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</si>
  <si>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</si>
  <si>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</si>
  <si>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</si>
  <si>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</si>
  <si>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</si>
  <si>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</si>
  <si>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</si>
  <si>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</si>
  <si>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</si>
  <si>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</si>
  <si>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</si>
  <si>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</si>
  <si>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</si>
  <si>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</si>
  <si>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</si>
  <si>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</si>
  <si>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</si>
  <si>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</si>
  <si>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</si>
  <si>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</si>
  <si>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</si>
  <si>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</si>
  <si>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</si>
  <si>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</si>
  <si>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</si>
  <si>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</si>
  <si>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</si>
  <si>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</si>
  <si>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</si>
  <si>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</si>
  <si>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</si>
  <si>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</si>
  <si>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</si>
  <si>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</si>
  <si>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</si>
  <si>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</si>
  <si>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</si>
  <si>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</si>
  <si>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</si>
  <si>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</si>
  <si>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</si>
  <si>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</si>
  <si>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</si>
  <si>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</si>
  <si>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</si>
  <si>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</si>
  <si>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</si>
  <si>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</si>
  <si>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</si>
  <si>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</si>
  <si>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</si>
  <si>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</si>
  <si>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</si>
  <si>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</si>
  <si>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</si>
  <si>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</si>
  <si>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</si>
  <si>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</si>
  <si>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</si>
  <si>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</si>
  <si>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</si>
  <si>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</si>
  <si>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</si>
  <si>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</si>
  <si>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</si>
  <si>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</si>
  <si>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</si>
  <si>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</si>
  <si>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</si>
  <si>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</si>
  <si>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</si>
  <si>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</si>
  <si>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</si>
  <si>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</si>
  <si>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</si>
  <si>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</si>
  <si>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</si>
  <si>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</si>
  <si>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</si>
  <si>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</si>
  <si>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</si>
  <si>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</si>
  <si>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</si>
  <si>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</si>
  <si>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</si>
  <si>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</si>
  <si>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</si>
  <si>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</si>
  <si>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</si>
  <si>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</si>
  <si>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</si>
  <si>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</si>
  <si>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</si>
  <si>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</si>
  <si>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</si>
  <si>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</si>
  <si>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</si>
  <si>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</si>
  <si>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</si>
  <si>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</si>
  <si>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</si>
  <si>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</si>
  <si>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</si>
  <si>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</si>
  <si>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</si>
  <si>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</si>
  <si>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</si>
  <si>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</si>
  <si>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</si>
  <si>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</si>
  <si>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</si>
  <si>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</si>
  <si>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</si>
  <si>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</si>
  <si>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</si>
  <si>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</si>
  <si>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</si>
  <si>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</si>
  <si>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</si>
  <si>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</si>
  <si>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</si>
  <si>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</si>
  <si>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</si>
  <si>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</si>
  <si>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</si>
  <si>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</si>
  <si>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</si>
  <si>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</si>
  <si>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</si>
  <si>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</si>
  <si>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</si>
  <si>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</si>
  <si>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</si>
  <si>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</si>
  <si>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</si>
  <si>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</si>
  <si>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</si>
  <si>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</si>
  <si>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</si>
  <si>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</si>
  <si>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</si>
  <si>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</si>
  <si>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</si>
  <si>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</si>
  <si>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</si>
  <si>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</si>
  <si>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</si>
  <si>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</si>
  <si>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</si>
  <si>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</si>
  <si>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</si>
  <si>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</si>
  <si>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</si>
  <si>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</si>
  <si>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</si>
  <si>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</si>
  <si>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</si>
  <si>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</si>
  <si>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</si>
  <si>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</si>
  <si>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</si>
  <si>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</si>
  <si>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</si>
  <si>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</si>
  <si>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</si>
  <si>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</si>
  <si>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</si>
  <si>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</si>
  <si>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</si>
  <si>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</si>
  <si>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</si>
  <si>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</si>
  <si>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</si>
  <si>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</si>
  <si>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</si>
  <si>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</si>
  <si>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</si>
  <si>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</si>
  <si>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</si>
  <si>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</si>
  <si>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</si>
  <si>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</si>
  <si>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</si>
  <si>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</si>
  <si>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</si>
  <si>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</si>
  <si>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</si>
  <si>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</si>
  <si>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</si>
  <si>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</si>
  <si>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</si>
  <si>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</si>
  <si>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</si>
  <si>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</si>
  <si>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</si>
  <si>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</si>
  <si>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</si>
  <si>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</si>
  <si>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</si>
  <si>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</si>
  <si>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</si>
  <si>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</si>
  <si>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</si>
  <si>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</si>
  <si>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</si>
  <si>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</si>
  <si>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</si>
  <si>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</si>
  <si>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</si>
  <si>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</si>
  <si>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</si>
  <si>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</si>
  <si>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</si>
  <si>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</si>
  <si>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</si>
  <si>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</si>
  <si>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</si>
  <si>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</si>
  <si>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</si>
  <si>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</si>
  <si>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</si>
  <si>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</si>
  <si>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</si>
  <si>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</si>
  <si>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</si>
  <si>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</si>
  <si>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</si>
  <si>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</si>
  <si>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</si>
  <si>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</si>
  <si>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</si>
  <si>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</si>
  <si>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</si>
  <si>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</si>
  <si>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</si>
  <si>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</si>
  <si>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</si>
  <si>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</si>
  <si>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</si>
  <si>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</si>
  <si>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</si>
  <si>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</si>
  <si>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</si>
  <si>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</si>
  <si>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</si>
  <si>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</si>
  <si>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</si>
  <si>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</si>
  <si>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</si>
  <si>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</si>
  <si>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</si>
  <si>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</si>
  <si>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</si>
  <si>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</si>
  <si>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</si>
  <si>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</si>
  <si>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</si>
  <si>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</si>
  <si>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</si>
  <si>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</si>
  <si>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</si>
  <si>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</si>
  <si>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</si>
  <si>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</si>
  <si>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</si>
  <si>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</si>
  <si>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</si>
  <si>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</si>
  <si>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</si>
  <si>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</si>
  <si>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</si>
  <si>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</si>
  <si>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</si>
  <si>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</si>
  <si>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</si>
  <si>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</si>
  <si>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</si>
  <si>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</si>
  <si>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</si>
  <si>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</si>
  <si>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</si>
  <si>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</si>
  <si>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</si>
  <si>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</si>
  <si>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</si>
  <si>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</si>
  <si>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</si>
  <si>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</si>
  <si>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</si>
  <si>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</si>
  <si>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</si>
  <si>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</si>
  <si>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</si>
  <si>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</si>
  <si>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</si>
  <si>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</si>
  <si>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</si>
  <si>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</si>
  <si>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</si>
  <si>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</si>
  <si>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</si>
  <si>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</si>
  <si>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</si>
  <si>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</si>
  <si>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</si>
  <si>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</si>
  <si>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</si>
  <si>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</si>
  <si>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</si>
  <si>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</si>
  <si>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</si>
  <si>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</si>
  <si>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</si>
  <si>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</si>
  <si>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</si>
  <si>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</si>
  <si>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</si>
  <si>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</si>
  <si>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</si>
  <si>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</si>
  <si>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</si>
  <si>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</si>
  <si>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</si>
  <si>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</si>
  <si>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</si>
  <si>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</si>
  <si>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</si>
  <si>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</si>
  <si>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</si>
  <si>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</si>
  <si>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</si>
  <si>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</si>
  <si>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</si>
  <si>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</si>
  <si>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</si>
  <si>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</si>
  <si>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</si>
  <si>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</si>
  <si>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</si>
  <si>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</si>
  <si>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</si>
  <si>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</si>
  <si>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</si>
  <si>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</si>
  <si>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</si>
  <si>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</si>
  <si>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</si>
  <si>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</si>
  <si>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</si>
  <si>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</si>
  <si>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</si>
  <si>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</si>
  <si>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</si>
  <si>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</si>
  <si>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</si>
  <si>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</si>
  <si>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</si>
  <si>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</si>
  <si>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</si>
  <si>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</si>
  <si>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</si>
  <si>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</si>
  <si>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</si>
  <si>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</si>
  <si>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</si>
  <si>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</si>
  <si>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</si>
  <si>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</si>
  <si>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</si>
  <si>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</si>
  <si>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</si>
  <si>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</si>
  <si>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</si>
  <si>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</si>
  <si>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</si>
  <si>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</si>
  <si>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</si>
  <si>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</si>
  <si>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</si>
  <si>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</si>
  <si>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</si>
  <si>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</si>
  <si>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</si>
  <si>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</si>
  <si>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</si>
  <si>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</si>
  <si>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</si>
  <si>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</si>
  <si>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</si>
  <si>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</si>
  <si>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</si>
  <si>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</si>
  <si>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</si>
  <si>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</si>
  <si>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</si>
  <si>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</si>
  <si>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</si>
  <si>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</si>
  <si>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</si>
  <si>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</si>
  <si>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</si>
  <si>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</si>
  <si>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</si>
  <si>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</si>
  <si>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</si>
  <si>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</si>
  <si>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</si>
  <si>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</si>
  <si>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</si>
  <si>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</si>
  <si>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</si>
  <si>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</si>
  <si>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</si>
  <si>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</si>
  <si>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</si>
  <si>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</si>
  <si>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</si>
  <si>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</si>
  <si>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</si>
  <si>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</si>
  <si>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</si>
  <si>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</si>
  <si>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</si>
  <si>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</si>
  <si>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</si>
  <si>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</si>
  <si>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</si>
  <si>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</si>
  <si>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</si>
  <si>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</si>
  <si>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</si>
  <si>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</si>
  <si>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</si>
  <si>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</si>
  <si>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</si>
  <si>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</si>
  <si>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</si>
  <si>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</si>
  <si>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</si>
  <si>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</si>
  <si>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</si>
  <si>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</si>
  <si>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</si>
  <si>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</si>
  <si>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</si>
  <si>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</si>
  <si>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</si>
  <si>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</si>
  <si>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</si>
  <si>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</si>
  <si>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</si>
  <si>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</si>
  <si>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</si>
  <si>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</si>
  <si>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</si>
  <si>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</si>
  <si>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</si>
  <si>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</si>
  <si>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</si>
  <si>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</si>
  <si>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</si>
  <si>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</si>
  <si>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</si>
  <si>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</si>
  <si>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</si>
  <si>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</si>
  <si>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</si>
  <si>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</si>
  <si>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</si>
  <si>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</si>
  <si>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</si>
  <si>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</si>
  <si>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</si>
  <si>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</si>
  <si>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</si>
  <si>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</si>
  <si>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</si>
  <si>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</si>
  <si>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</si>
  <si>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</si>
  <si>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</si>
  <si>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</si>
  <si>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</si>
  <si>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</si>
  <si>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</si>
  <si>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</si>
  <si>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</si>
  <si>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</si>
  <si>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</si>
  <si>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</si>
  <si>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</si>
  <si>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</si>
  <si>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</si>
  <si>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</si>
  <si>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</si>
  <si>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</si>
  <si>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</si>
  <si>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</si>
  <si>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</si>
  <si>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</si>
  <si>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</si>
  <si>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</si>
  <si>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</si>
  <si>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</si>
  <si>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</si>
  <si>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</si>
  <si>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</si>
  <si>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</si>
  <si>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</si>
  <si>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</si>
  <si>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</si>
  <si>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</si>
  <si>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</si>
  <si>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</si>
  <si>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</si>
  <si>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</si>
  <si>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</si>
  <si>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</si>
  <si>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</si>
  <si>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</si>
  <si>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</si>
  <si>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</si>
  <si>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</si>
  <si>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</si>
  <si>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</si>
  <si>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</si>
  <si>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</si>
  <si>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</si>
  <si>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</si>
  <si>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</si>
  <si>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</si>
  <si>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</si>
  <si>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</si>
  <si>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</si>
  <si>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</si>
  <si>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</si>
  <si>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</si>
  <si>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</si>
  <si>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</si>
  <si>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</si>
  <si>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</si>
  <si>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</si>
  <si>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</si>
  <si>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</si>
  <si>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</si>
  <si>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</si>
  <si>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</si>
  <si>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</si>
  <si>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</si>
  <si>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</si>
  <si>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</si>
  <si>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</si>
  <si>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</si>
  <si>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</si>
  <si>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</si>
  <si>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</si>
  <si>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</si>
  <si>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</si>
  <si>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</si>
  <si>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</si>
  <si>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</si>
  <si>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</si>
  <si>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</si>
  <si>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</si>
  <si>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</si>
  <si>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</si>
  <si>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</si>
  <si>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</si>
  <si>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</si>
  <si>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</si>
  <si>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</si>
  <si>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</si>
  <si>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</si>
  <si>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</si>
  <si>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</si>
  <si>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</si>
  <si>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</si>
  <si>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</si>
  <si>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</si>
  <si>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</si>
  <si>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</si>
  <si>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</si>
  <si>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</si>
  <si>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</si>
  <si>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</si>
  <si>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</si>
  <si>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</si>
  <si>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</si>
  <si>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</si>
  <si>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</si>
  <si>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</si>
  <si>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</si>
  <si>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</si>
  <si>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</si>
  <si>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</si>
  <si>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</si>
  <si>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</si>
  <si>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</si>
  <si>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</si>
  <si>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</si>
  <si>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</si>
  <si>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</si>
  <si>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</si>
  <si>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</si>
  <si>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</si>
  <si>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</si>
  <si>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</si>
  <si>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</si>
  <si>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</si>
  <si>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</si>
  <si>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</si>
  <si>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</si>
  <si>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</si>
  <si>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</si>
  <si>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</si>
  <si>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</si>
  <si>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</si>
  <si>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</si>
  <si>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</si>
  <si>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</si>
  <si>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</si>
  <si>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</si>
  <si>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</si>
  <si>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</si>
  <si>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</si>
  <si>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</si>
  <si>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</si>
  <si>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</si>
  <si>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</si>
  <si>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</si>
  <si>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</si>
  <si>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</si>
  <si>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</si>
  <si>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</si>
  <si>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</si>
  <si>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</si>
  <si>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</si>
  <si>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</si>
  <si>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</si>
  <si>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</si>
  <si>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</si>
  <si>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</si>
  <si>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</si>
  <si>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</si>
  <si>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</si>
  <si>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</si>
  <si>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</si>
  <si>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</si>
  <si>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</si>
  <si>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</si>
  <si>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</si>
  <si>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</si>
  <si>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</si>
  <si>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</si>
  <si>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</si>
  <si>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</si>
  <si>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</si>
  <si>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</si>
  <si>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</si>
  <si>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</si>
  <si>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</si>
  <si>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</si>
  <si>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</si>
  <si>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</si>
  <si>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</si>
  <si>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</si>
  <si>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</si>
  <si>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</si>
  <si>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</si>
  <si>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</si>
  <si>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</si>
  <si>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</si>
  <si>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</si>
  <si>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</si>
  <si>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</si>
  <si>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</si>
  <si>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</si>
  <si>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</si>
  <si>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</si>
  <si>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</si>
  <si>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</si>
  <si>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</si>
  <si>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</si>
  <si>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</si>
  <si>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</si>
  <si>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</si>
  <si>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</si>
  <si>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</si>
  <si>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</si>
  <si>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</si>
  <si>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</si>
  <si>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</si>
  <si>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</si>
  <si>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</si>
  <si>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</si>
  <si>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</si>
  <si>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</si>
  <si>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</si>
  <si>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</si>
  <si>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</si>
  <si>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</si>
  <si>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</si>
  <si>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</si>
  <si>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</si>
  <si>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</si>
  <si>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</si>
  <si>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</si>
  <si>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</si>
  <si>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</si>
  <si>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</si>
  <si>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</si>
  <si>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</si>
  <si>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</si>
  <si>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</si>
  <si>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</si>
  <si>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</si>
  <si>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</si>
  <si>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</si>
  <si>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</si>
  <si>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</si>
  <si>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</si>
  <si>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</si>
  <si>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</si>
  <si>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</si>
  <si>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</si>
  <si>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</si>
  <si>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</si>
  <si>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</si>
  <si>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</si>
  <si>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</si>
  <si>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</si>
  <si>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</si>
  <si>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</si>
  <si>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</si>
  <si>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</si>
  <si>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</si>
  <si>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</si>
  <si>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</si>
  <si>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</si>
  <si>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</si>
  <si>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</si>
  <si>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</si>
  <si>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</si>
  <si>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</si>
  <si>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</si>
  <si>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</si>
  <si>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</si>
  <si>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</si>
  <si>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</si>
  <si>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</si>
  <si>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</si>
  <si>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</si>
  <si>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</si>
  <si>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</si>
  <si>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</si>
  <si>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</si>
  <si>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</si>
  <si>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</si>
  <si>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</si>
  <si>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</si>
  <si>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</si>
  <si>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</si>
  <si>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</si>
  <si>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</si>
  <si>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</si>
  <si>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</si>
  <si>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</si>
  <si>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</si>
  <si>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</si>
  <si>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</si>
  <si>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</si>
  <si>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</si>
  <si>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</si>
  <si>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</si>
  <si>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</si>
  <si>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</si>
  <si>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</si>
  <si>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</si>
  <si>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</si>
  <si>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</si>
  <si>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</si>
  <si>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</si>
  <si>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</si>
  <si>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</si>
  <si>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</si>
  <si>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</si>
  <si>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</si>
  <si>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</si>
  <si>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</si>
  <si>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</si>
  <si>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</si>
  <si>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</si>
  <si>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</si>
  <si>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</si>
  <si>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</si>
  <si>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</si>
  <si>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</si>
  <si>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</si>
  <si>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</si>
  <si>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</si>
  <si>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</si>
  <si>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</si>
  <si>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</si>
  <si>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</si>
  <si>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</si>
  <si>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</si>
  <si>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</si>
  <si>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</si>
  <si>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</si>
  <si>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</si>
  <si>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</si>
  <si>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</si>
  <si>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</si>
  <si>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</si>
  <si>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</si>
  <si>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</si>
  <si>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</si>
  <si>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</si>
  <si>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</si>
  <si>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</si>
  <si>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</si>
  <si>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</si>
  <si>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</si>
  <si>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</si>
  <si>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</si>
  <si>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</si>
  <si>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</si>
  <si>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</si>
  <si>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</si>
  <si>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</si>
  <si>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</si>
  <si>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</si>
  <si>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</si>
  <si>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</si>
  <si>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</si>
  <si>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</si>
  <si>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</si>
  <si>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</si>
  <si>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</si>
  <si>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</si>
  <si>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</si>
  <si>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</si>
  <si>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</si>
  <si>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</si>
  <si>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</si>
  <si>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</si>
  <si>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</si>
  <si>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</si>
  <si>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</si>
  <si>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</si>
  <si>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</si>
  <si>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</si>
  <si>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</si>
  <si>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</si>
  <si>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</si>
  <si>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</si>
  <si>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</si>
  <si>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</si>
  <si>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</si>
  <si>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</si>
  <si>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</si>
  <si>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</si>
  <si>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</si>
  <si>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</si>
  <si>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</si>
  <si>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</si>
  <si>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</si>
  <si>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</si>
  <si>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</si>
  <si>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</si>
  <si>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</si>
  <si>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</si>
  <si>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</si>
  <si>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</si>
  <si>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</si>
  <si>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</si>
  <si>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</si>
  <si>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</si>
  <si>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</si>
  <si>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</si>
  <si>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</si>
  <si>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</si>
  <si>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</si>
  <si>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</si>
  <si>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</si>
  <si>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</si>
  <si>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</si>
  <si>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</si>
  <si>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</si>
  <si>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</si>
  <si>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</si>
  <si>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</si>
  <si>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</si>
  <si>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</si>
  <si>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</si>
  <si>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</si>
  <si>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</si>
  <si>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</si>
  <si>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</si>
  <si>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</si>
  <si>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</si>
  <si>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</si>
  <si>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</si>
  <si>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</si>
  <si>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</si>
  <si>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</si>
  <si>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</si>
  <si>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</si>
  <si>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</si>
  <si>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</si>
  <si>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</si>
  <si>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</si>
  <si>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</si>
  <si>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</si>
  <si>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</si>
  <si>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</si>
  <si>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</si>
  <si>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</si>
  <si>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</si>
  <si>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</si>
  <si>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</si>
  <si>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</si>
  <si>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</si>
  <si>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</si>
  <si>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</si>
  <si>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</si>
  <si>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</si>
  <si>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</si>
  <si>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</si>
  <si>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</si>
  <si>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</si>
  <si>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</si>
  <si>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</si>
  <si>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</si>
  <si>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</si>
  <si>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</si>
  <si>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</si>
  <si>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</si>
  <si>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</si>
  <si>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</si>
  <si>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</si>
  <si>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</si>
  <si>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</si>
  <si>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</si>
  <si>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</si>
  <si>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</si>
  <si>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</si>
  <si>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</si>
  <si>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</si>
  <si>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</si>
  <si>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</si>
  <si>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</si>
  <si>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</si>
  <si>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</si>
  <si>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</si>
  <si>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</si>
  <si>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</si>
  <si>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</si>
  <si>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</si>
  <si>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</si>
  <si>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</si>
  <si>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</si>
  <si>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</si>
  <si>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</si>
  <si>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</si>
  <si>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</si>
  <si>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</si>
  <si>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</si>
  <si>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</si>
  <si>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</si>
  <si>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</si>
  <si>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</si>
  <si>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</si>
  <si>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</si>
  <si>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</si>
  <si>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</si>
  <si>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</si>
  <si>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</si>
  <si>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</si>
  <si>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</si>
  <si>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</si>
  <si>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</si>
  <si>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</si>
  <si>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</si>
  <si>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</si>
  <si>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</si>
  <si>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</si>
  <si>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</si>
  <si>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</si>
  <si>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</si>
  <si>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</si>
  <si>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</si>
  <si>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</si>
  <si>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</si>
  <si>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</si>
  <si>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</si>
  <si>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</si>
  <si>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</si>
  <si>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</si>
  <si>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</si>
  <si>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</si>
  <si>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</si>
  <si>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</si>
  <si>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</si>
  <si>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</si>
  <si>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</si>
  <si>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</si>
  <si>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</si>
  <si>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</si>
  <si>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</si>
  <si>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</si>
  <si>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</si>
  <si>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</si>
  <si>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</si>
  <si>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</si>
  <si>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</si>
  <si>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</si>
  <si>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</si>
  <si>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</si>
  <si>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</si>
  <si>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</si>
  <si>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</si>
  <si>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</si>
  <si>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</si>
  <si>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</si>
  <si>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</si>
  <si>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</si>
  <si>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</si>
  <si>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</si>
  <si>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</si>
  <si>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</si>
  <si>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</si>
  <si>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</si>
  <si>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</si>
  <si>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</si>
  <si>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</si>
  <si>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</si>
  <si>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</si>
  <si>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</si>
  <si>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</si>
  <si>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</si>
  <si>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</si>
  <si>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</si>
  <si>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</si>
  <si>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</si>
  <si>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</si>
  <si>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</si>
  <si>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</si>
  <si>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</si>
  <si>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</si>
  <si>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</si>
  <si>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</si>
  <si>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</si>
  <si>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</si>
  <si>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</si>
  <si>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</si>
  <si>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</si>
  <si>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</si>
  <si>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</si>
  <si>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</si>
  <si>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</si>
  <si>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</si>
  <si>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</si>
  <si>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</si>
  <si>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</si>
  <si>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</si>
  <si>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</si>
  <si>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</si>
  <si>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</si>
  <si>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</si>
  <si>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</si>
  <si>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</si>
  <si>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</si>
  <si>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</si>
  <si>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</si>
  <si>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</si>
  <si>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</si>
  <si>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</si>
  <si>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</si>
  <si>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</si>
  <si>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</si>
  <si>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</si>
  <si>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</si>
  <si>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</si>
  <si>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</si>
  <si>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</si>
  <si>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</si>
  <si>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</si>
  <si>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</si>
  <si>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</si>
  <si>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</si>
  <si>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</si>
  <si>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</si>
  <si>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</si>
  <si>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</si>
  <si>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</si>
  <si>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</si>
  <si>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</si>
  <si>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</si>
  <si>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</si>
  <si>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</si>
  <si>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</si>
  <si>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</si>
  <si>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</si>
  <si>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</si>
  <si>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</si>
  <si>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</si>
  <si>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</si>
  <si>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</si>
  <si>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</si>
  <si>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</si>
  <si>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</si>
  <si>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</si>
  <si>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</si>
  <si>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</si>
  <si>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</si>
  <si>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</si>
  <si>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</si>
  <si>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</si>
  <si>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</si>
  <si>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</si>
  <si>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</si>
  <si>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</si>
  <si>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</si>
  <si>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</si>
  <si>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</si>
  <si>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</si>
  <si>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</si>
  <si>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</si>
  <si>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</si>
  <si>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</si>
  <si>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</si>
  <si>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</si>
  <si>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</si>
  <si>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</si>
  <si>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</si>
  <si>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</si>
  <si>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</si>
  <si>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</si>
  <si>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</si>
  <si>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</si>
  <si>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</si>
  <si>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</si>
  <si>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</si>
  <si>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</si>
  <si>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</si>
  <si>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</si>
  <si>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</si>
  <si>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</si>
  <si>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</si>
  <si>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</si>
  <si>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</si>
  <si>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</si>
  <si>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</si>
  <si>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</si>
  <si>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</si>
  <si>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</si>
  <si>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</si>
  <si>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</si>
  <si>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</si>
  <si>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</si>
  <si>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</si>
  <si>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</si>
  <si>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</si>
  <si>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</si>
  <si>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</si>
  <si>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</si>
  <si>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</si>
  <si>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</si>
  <si>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</si>
  <si>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</si>
  <si>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</si>
  <si>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</si>
  <si>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</si>
  <si>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</si>
  <si>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</si>
  <si>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</si>
  <si>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</si>
  <si>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</si>
  <si>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</si>
  <si>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</si>
  <si>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</si>
  <si>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</si>
  <si>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</si>
  <si>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</si>
  <si>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</si>
  <si>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</si>
  <si>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</si>
  <si>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</si>
  <si>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</si>
  <si>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</si>
  <si>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</si>
  <si>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</si>
  <si>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</si>
  <si>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</si>
  <si>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</si>
  <si>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</si>
  <si>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</si>
  <si>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</si>
  <si>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14, 21</t>
  </si>
  <si>
    <t>Country</t>
  </si>
  <si>
    <t>Australia</t>
  </si>
  <si>
    <t>Canada, USA, UK</t>
  </si>
  <si>
    <t>USA</t>
  </si>
  <si>
    <t>Singapore, Canada, USA, China</t>
  </si>
  <si>
    <t>Microsoft</t>
  </si>
  <si>
    <t>Company</t>
  </si>
  <si>
    <t>Sweden, USA, Switzerland</t>
  </si>
  <si>
    <t>Japan</t>
  </si>
  <si>
    <t>Sweden</t>
  </si>
  <si>
    <t>Iran</t>
  </si>
  <si>
    <t>Russia</t>
  </si>
  <si>
    <t>Hungary</t>
  </si>
  <si>
    <t>France, UK</t>
  </si>
  <si>
    <t>Iceland, USA</t>
  </si>
  <si>
    <t>Turkey</t>
  </si>
  <si>
    <t>Switzerland</t>
  </si>
  <si>
    <t>Iceland</t>
  </si>
  <si>
    <t>Germany, Netherlands</t>
  </si>
  <si>
    <t>China</t>
  </si>
  <si>
    <t>Netherlands</t>
  </si>
  <si>
    <t>Germany</t>
  </si>
  <si>
    <t>Austria, USA</t>
  </si>
  <si>
    <t>Canada</t>
  </si>
  <si>
    <t>Ukraine</t>
  </si>
  <si>
    <t>Russia, Netherlands</t>
  </si>
  <si>
    <t>Iceland, Netherlands, USA</t>
  </si>
  <si>
    <t>USA, Canada</t>
  </si>
  <si>
    <t>Netherlands, USA, Russia</t>
  </si>
  <si>
    <t>USA, Austria</t>
  </si>
  <si>
    <t>Italy</t>
  </si>
  <si>
    <t>China, USA</t>
  </si>
  <si>
    <t>Iceland, France</t>
  </si>
  <si>
    <t>China, USA, Ethiopia</t>
  </si>
  <si>
    <t>Belgium</t>
  </si>
  <si>
    <t>Iceland, Switzerland</t>
  </si>
  <si>
    <t>Iceland, Netherlands</t>
  </si>
  <si>
    <t>France</t>
  </si>
  <si>
    <t>Canada, USA</t>
  </si>
  <si>
    <t>USA, Russia, Austria</t>
  </si>
  <si>
    <t>Australia, Sweden</t>
  </si>
  <si>
    <t>USA, UK</t>
  </si>
  <si>
    <t>Netherlands, China</t>
  </si>
  <si>
    <t>Russia, France</t>
  </si>
  <si>
    <t>Singapore</t>
  </si>
  <si>
    <t>Austria, USA, UK</t>
  </si>
  <si>
    <t>Netherlands, USA</t>
  </si>
  <si>
    <t xml:space="preserve"> </t>
  </si>
  <si>
    <t>Czech Republic</t>
  </si>
  <si>
    <t>Total papers during the period</t>
  </si>
  <si>
    <t>Why is this in AI safety? __&gt; change 17, 14 to 14, 21</t>
  </si>
  <si>
    <t>Category numbers can be found in the last sheet (renumbered, Category(Final) is the correct column for the final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</si>
</sst>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4"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
      <b/>
      <sz val="10"/>
      <name val="Arial"/>
      <family val="2"/>
    </font>
    <font>
      <sz val="11"/>
      <color rgb="FF9C0006"/>
      <name val="Calibri"/>
      <family val="2"/>
      <scheme val="minor"/>
    </font>
    <font>
      <sz val="11"/>
      <color rgb="FF9C5700"/>
      <name val="Calibri"/>
      <family val="2"/>
      <scheme val="minor"/>
    </font>
  </fonts>
  <fills count="20">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
      <patternFill patternType="solid">
        <fgColor rgb="FFFFC7CE"/>
      </patternFill>
    </fill>
    <fill>
      <patternFill patternType="solid">
        <fgColor rgb="FFFFEB9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31">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0" fontId="12" fillId="18" borderId="0" applyNumberFormat="0" applyBorder="0" applyAlignment="0" applyProtection="0"/>
    <xf numFmtId="0" fontId="13" fillId="19" borderId="0" applyNumberFormat="0" applyBorder="0" applyAlignment="0" applyProtection="0"/>
  </cellStyleXfs>
  <cellXfs count="60">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xf numFmtId="0" fontId="10" fillId="0" borderId="0" xfId="0" applyFont="1"/>
    <xf numFmtId="0" fontId="11" fillId="0" borderId="0" xfId="0" applyFont="1" applyAlignment="1"/>
    <xf numFmtId="0" fontId="13" fillId="19" borderId="0" xfId="30" applyAlignment="1"/>
    <xf numFmtId="0" fontId="12" fillId="18" borderId="0" xfId="29" applyAlignment="1"/>
    <xf numFmtId="0" fontId="12" fillId="18" borderId="0" xfId="29" applyAlignment="1">
      <alignment horizontal="right"/>
    </xf>
    <xf numFmtId="0" fontId="12" fillId="18" borderId="0" xfId="29" applyAlignment="1">
      <alignment horizontal="left"/>
    </xf>
    <xf numFmtId="0" fontId="12" fillId="18" borderId="0" xfId="29"/>
  </cellXfs>
  <cellStyles count="31">
    <cellStyle name="Accent 1 1" xfId="2" xr:uid="{00000000-0005-0000-0000-000006000000}"/>
    <cellStyle name="Bad" xfId="29" builtinId="27"/>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xfId="1" builtinId="17"/>
    <cellStyle name="Heading 2 1" xfId="23" xr:uid="{00000000-0005-0000-0000-00001B000000}"/>
    <cellStyle name="Heading 2 2" xfId="24" xr:uid="{00000000-0005-0000-0000-00001C000000}"/>
    <cellStyle name="Neutral" xfId="30" builtinId="28"/>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48576"/>
  <sheetViews>
    <sheetView tabSelected="1" zoomScale="130" zoomScaleNormal="130" workbookViewId="0">
      <selection activeCell="B2" sqref="B2"/>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 min="19" max="19" width="28.140625" bestFit="1" customWidth="1"/>
  </cols>
  <sheetData>
    <row r="1" spans="1:20" ht="22.15" customHeight="1" x14ac:dyDescent="0.35">
      <c r="B1" s="6" t="s">
        <v>1195</v>
      </c>
      <c r="N1" s="2" t="s">
        <v>1196</v>
      </c>
      <c r="O1" s="2" t="s">
        <v>1943</v>
      </c>
    </row>
    <row r="2" spans="1:20"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c r="S2" s="8" t="s">
        <v>1892</v>
      </c>
      <c r="T2" s="8" t="s">
        <v>1898</v>
      </c>
    </row>
    <row r="3" spans="1:20"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c r="S3" t="s">
        <v>1893</v>
      </c>
    </row>
    <row r="4" spans="1:20"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c r="S4" t="s">
        <v>1894</v>
      </c>
    </row>
    <row r="5" spans="1:20"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52" t="s">
        <v>1213</v>
      </c>
      <c r="S5" s="2" t="s">
        <v>1893</v>
      </c>
    </row>
    <row r="6" spans="1:20"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c r="S6" s="2" t="s">
        <v>1896</v>
      </c>
    </row>
    <row r="7" spans="1:20"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c r="R7" s="2" t="s">
        <v>1939</v>
      </c>
      <c r="S7" s="2" t="s">
        <v>1194</v>
      </c>
      <c r="T7" s="53" t="s">
        <v>1897</v>
      </c>
    </row>
    <row r="8" spans="1:20"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c r="S8" t="s">
        <v>1895</v>
      </c>
    </row>
    <row r="9" spans="1:20"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c r="S9" t="s">
        <v>1895</v>
      </c>
    </row>
    <row r="10" spans="1:20"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c r="S10" t="s">
        <v>1940</v>
      </c>
    </row>
    <row r="11" spans="1:20"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c r="S11" t="s">
        <v>1899</v>
      </c>
    </row>
    <row r="12" spans="1:20"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c r="S12" t="s">
        <v>1900</v>
      </c>
    </row>
    <row r="13" spans="1:20"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c r="S13" t="s">
        <v>1901</v>
      </c>
    </row>
    <row r="14" spans="1:20"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c r="S14" t="s">
        <v>1895</v>
      </c>
    </row>
    <row r="15" spans="1:20"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c r="S15" t="s">
        <v>1895</v>
      </c>
    </row>
    <row r="16" spans="1:20"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c r="S16" t="s">
        <v>1902</v>
      </c>
    </row>
    <row r="17" spans="1:19"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c r="S17" t="s">
        <v>1903</v>
      </c>
    </row>
    <row r="18" spans="1:19"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c r="S18" t="s">
        <v>1904</v>
      </c>
    </row>
    <row r="19" spans="1:19"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c r="S19" t="s">
        <v>1905</v>
      </c>
    </row>
    <row r="20" spans="1:19"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c r="S20" s="2" t="s">
        <v>1906</v>
      </c>
    </row>
    <row r="21" spans="1:19"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c r="S21" s="2" t="s">
        <v>1907</v>
      </c>
    </row>
    <row r="22" spans="1:19"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c r="S22" s="2" t="s">
        <v>1895</v>
      </c>
    </row>
    <row r="23" spans="1:19"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c r="S23" s="2" t="s">
        <v>1895</v>
      </c>
    </row>
    <row r="24" spans="1:19"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c r="S24" s="2" t="s">
        <v>1908</v>
      </c>
    </row>
    <row r="25" spans="1:19"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52" t="s">
        <v>1283</v>
      </c>
      <c r="S25" s="2" t="s">
        <v>1909</v>
      </c>
    </row>
    <row r="26" spans="1:19"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c r="S26" s="2" t="s">
        <v>1895</v>
      </c>
    </row>
    <row r="27" spans="1:19"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c r="S27" s="2" t="s">
        <v>1910</v>
      </c>
    </row>
    <row r="28" spans="1:19"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c r="S28" s="2" t="s">
        <v>1900</v>
      </c>
    </row>
    <row r="29" spans="1:19"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c r="S29" s="2" t="s">
        <v>1911</v>
      </c>
    </row>
    <row r="30" spans="1:19"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c r="S30" s="2" t="s">
        <v>1912</v>
      </c>
    </row>
    <row r="31" spans="1:19"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c r="S31" s="2" t="s">
        <v>1895</v>
      </c>
    </row>
    <row r="32" spans="1:19"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c r="S32" s="2" t="s">
        <v>1913</v>
      </c>
    </row>
    <row r="33" spans="1:19"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c r="S33" s="2" t="s">
        <v>1914</v>
      </c>
    </row>
    <row r="34" spans="1:19"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c r="S34" s="2" t="s">
        <v>1895</v>
      </c>
    </row>
    <row r="35" spans="1:19"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c r="S35" s="2" t="s">
        <v>1915</v>
      </c>
    </row>
    <row r="36" spans="1:19"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c r="S36" s="2" t="s">
        <v>1916</v>
      </c>
    </row>
    <row r="37" spans="1:19"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c r="S37" s="2" t="s">
        <v>1907</v>
      </c>
    </row>
    <row r="38" spans="1:19"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c r="S38" s="2" t="s">
        <v>1917</v>
      </c>
    </row>
    <row r="39" spans="1:19"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c r="S39" s="2" t="s">
        <v>1911</v>
      </c>
    </row>
    <row r="40" spans="1:19"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c r="S40" s="2" t="s">
        <v>1895</v>
      </c>
    </row>
    <row r="41" spans="1:19"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c r="S41" s="2" t="s">
        <v>1918</v>
      </c>
    </row>
    <row r="42" spans="1:19"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c r="S42" s="2" t="s">
        <v>1919</v>
      </c>
    </row>
    <row r="43" spans="1:19"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c r="S43" s="29" t="s">
        <v>1920</v>
      </c>
    </row>
    <row r="44" spans="1:19"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c r="S44" s="2" t="s">
        <v>1921</v>
      </c>
    </row>
    <row r="45" spans="1:19"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c r="S45" s="2" t="s">
        <v>1916</v>
      </c>
    </row>
    <row r="46" spans="1:19"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c r="S46" s="2" t="s">
        <v>1895</v>
      </c>
    </row>
    <row r="47" spans="1:19"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c r="S47" s="2" t="s">
        <v>1922</v>
      </c>
    </row>
    <row r="48" spans="1:19"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c r="S48" s="2" t="s">
        <v>1893</v>
      </c>
    </row>
    <row r="49" spans="1:19"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c r="S49" s="2" t="s">
        <v>1913</v>
      </c>
    </row>
    <row r="50" spans="1:19"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52" t="s">
        <v>1360</v>
      </c>
      <c r="S50" s="2" t="s">
        <v>1893</v>
      </c>
    </row>
    <row r="51" spans="1:19"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c r="S51" s="2" t="s">
        <v>1923</v>
      </c>
    </row>
    <row r="52" spans="1:19"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c r="S52" s="2" t="s">
        <v>1924</v>
      </c>
    </row>
    <row r="53" spans="1:19"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c r="S53" s="2" t="s">
        <v>1909</v>
      </c>
    </row>
    <row r="54" spans="1:19"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c r="S54" s="2" t="s">
        <v>1915</v>
      </c>
    </row>
    <row r="55" spans="1:19"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1891</v>
      </c>
      <c r="R55" s="2" t="s">
        <v>1942</v>
      </c>
      <c r="S55" s="2" t="s">
        <v>1909</v>
      </c>
    </row>
    <row r="56" spans="1:19"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c r="S56" s="2" t="s">
        <v>1895</v>
      </c>
    </row>
    <row r="57" spans="1:19"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c r="S57" s="2" t="s">
        <v>1922</v>
      </c>
    </row>
    <row r="58" spans="1:19"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c r="S58" s="2" t="s">
        <v>1925</v>
      </c>
    </row>
    <row r="59" spans="1:19"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c r="S59" s="2" t="s">
        <v>1900</v>
      </c>
    </row>
    <row r="60" spans="1:19"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c r="S60" s="2" t="s">
        <v>1926</v>
      </c>
    </row>
    <row r="61" spans="1:19"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c r="S61" s="2" t="s">
        <v>1940</v>
      </c>
    </row>
    <row r="62" spans="1:19"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c r="S62" s="2" t="s">
        <v>1901</v>
      </c>
    </row>
    <row r="63" spans="1:19"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c r="S63" s="2" t="s">
        <v>1927</v>
      </c>
    </row>
    <row r="64" spans="1:19"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c r="S64" s="2" t="s">
        <v>1900</v>
      </c>
    </row>
    <row r="65" spans="1:19"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c r="S65" s="2" t="s">
        <v>1895</v>
      </c>
    </row>
    <row r="66" spans="1:19"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c r="S66" s="2" t="s">
        <v>1928</v>
      </c>
    </row>
    <row r="67" spans="1:19"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c r="S67" s="2" t="s">
        <v>1911</v>
      </c>
    </row>
    <row r="68" spans="1:19"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c r="S68" s="2" t="s">
        <v>1893</v>
      </c>
    </row>
    <row r="69" spans="1:19"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c r="S69" s="2" t="s">
        <v>1895</v>
      </c>
    </row>
    <row r="70" spans="1:19"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c r="S70" s="2" t="s">
        <v>1901</v>
      </c>
    </row>
    <row r="71" spans="1:19"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c r="S71" s="2" t="s">
        <v>1929</v>
      </c>
    </row>
    <row r="72" spans="1:19"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c r="S72" s="2" t="s">
        <v>1930</v>
      </c>
    </row>
    <row r="73" spans="1:19"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c r="S73" s="2" t="s">
        <v>1900</v>
      </c>
    </row>
    <row r="74" spans="1:19"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c r="S74" s="2" t="s">
        <v>1920</v>
      </c>
    </row>
    <row r="75" spans="1:19"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c r="S75" s="2" t="s">
        <v>1931</v>
      </c>
    </row>
    <row r="76" spans="1:19"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c r="S76" s="2" t="s">
        <v>1895</v>
      </c>
    </row>
    <row r="77" spans="1:19"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c r="S77" s="2" t="s">
        <v>1912</v>
      </c>
    </row>
    <row r="78" spans="1:19"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c r="S78" s="2" t="s">
        <v>1927</v>
      </c>
    </row>
    <row r="79" spans="1:19"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c r="S79" s="2" t="s">
        <v>1932</v>
      </c>
    </row>
    <row r="80" spans="1:19"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c r="S80" s="2" t="s">
        <v>1899</v>
      </c>
    </row>
    <row r="81" spans="1:19"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c r="S81" s="2" t="s">
        <v>1933</v>
      </c>
    </row>
    <row r="82" spans="1:19"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c r="S82" s="2" t="s">
        <v>1927</v>
      </c>
    </row>
    <row r="83" spans="1:19"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c r="S83" s="2" t="s">
        <v>1895</v>
      </c>
    </row>
    <row r="84" spans="1:19"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c r="S84" s="2" t="s">
        <v>1921</v>
      </c>
    </row>
    <row r="85" spans="1:19"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c r="S85" s="2" t="s">
        <v>1934</v>
      </c>
    </row>
    <row r="86" spans="1:19"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c r="S86" s="2" t="s">
        <v>1935</v>
      </c>
    </row>
    <row r="87" spans="1:19"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c r="S87" s="2" t="s">
        <v>1895</v>
      </c>
    </row>
    <row r="88" spans="1:19"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c r="S88" s="2" t="s">
        <v>1936</v>
      </c>
    </row>
    <row r="89" spans="1:19"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c r="S89" s="2" t="s">
        <v>1913</v>
      </c>
    </row>
    <row r="90" spans="1:19"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c r="S90" s="2" t="s">
        <v>1937</v>
      </c>
    </row>
    <row r="91" spans="1:19"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c r="S91" s="2" t="s">
        <v>1916</v>
      </c>
    </row>
    <row r="92" spans="1:19"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c r="S92" s="2" t="s">
        <v>1938</v>
      </c>
    </row>
    <row r="93" spans="1:19"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c r="S93" s="2" t="s">
        <v>1916</v>
      </c>
    </row>
    <row r="94" spans="1:19"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c r="S94" s="2" t="s">
        <v>1893</v>
      </c>
    </row>
    <row r="95" spans="1:19" s="22" customFormat="1" ht="12.75" customHeight="1" x14ac:dyDescent="0.2">
      <c r="A95" s="21">
        <f>COUNT(A3:A94)</f>
        <v>92</v>
      </c>
      <c r="D95" s="22">
        <f>COUNTIF(D3:D94,"2019")</f>
        <v>13</v>
      </c>
      <c r="E95" s="23"/>
      <c r="F95" s="24"/>
      <c r="H95" s="30"/>
      <c r="M95" s="22">
        <f>COUNTIF(M3:M94,"&lt;&gt;")</f>
        <v>92</v>
      </c>
    </row>
    <row r="96" spans="1:19" ht="12.75" customHeight="1" x14ac:dyDescent="0.2">
      <c r="A96" s="13"/>
    </row>
    <row r="99" spans="1:18" ht="15" customHeight="1" x14ac:dyDescent="0.25">
      <c r="B99" s="55" t="s">
        <v>1486</v>
      </c>
    </row>
    <row r="101" spans="1:18" s="59" customFormat="1" ht="12.75" customHeight="1" x14ac:dyDescent="0.25">
      <c r="A101" s="56">
        <v>23</v>
      </c>
      <c r="B101" s="56" t="s">
        <v>177</v>
      </c>
      <c r="C101" s="56" t="s">
        <v>178</v>
      </c>
      <c r="D101" s="56">
        <v>2019</v>
      </c>
      <c r="E101" s="57" t="s">
        <v>167</v>
      </c>
      <c r="F101" s="58" t="s">
        <v>179</v>
      </c>
      <c r="H101" s="56"/>
      <c r="I101" s="56" t="s">
        <v>180</v>
      </c>
      <c r="J101" s="56" t="s">
        <v>33</v>
      </c>
      <c r="K101" s="56" t="s">
        <v>34</v>
      </c>
      <c r="L101" s="56" t="s">
        <v>170</v>
      </c>
      <c r="M101" s="56" t="s">
        <v>1487</v>
      </c>
      <c r="N101" s="56" t="s">
        <v>1219</v>
      </c>
      <c r="O101" s="56"/>
      <c r="P101" s="56"/>
      <c r="Q101" s="56"/>
      <c r="R101" s="56" t="s">
        <v>1488</v>
      </c>
    </row>
    <row r="107" spans="1:18" x14ac:dyDescent="0.2">
      <c r="M107"/>
    </row>
    <row r="108" spans="1:18" x14ac:dyDescent="0.2">
      <c r="M108"/>
    </row>
    <row r="109" spans="1:18" x14ac:dyDescent="0.2">
      <c r="M109"/>
    </row>
    <row r="110" spans="1:18" x14ac:dyDescent="0.2">
      <c r="M110"/>
    </row>
    <row r="111" spans="1:18" x14ac:dyDescent="0.2">
      <c r="M111"/>
    </row>
    <row r="112" spans="1:18" x14ac:dyDescent="0.2">
      <c r="M112"/>
    </row>
    <row r="1048576" ht="12.75" customHeight="1" x14ac:dyDescent="0.2"/>
  </sheetData>
  <dataValidations count="1">
    <dataValidation type="list" operator="equal" showInputMessage="1" showErrorMessage="1" sqref="E10:E96 E101 M111:M112"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zoomScale="130" zoomScaleNormal="130" workbookViewId="0">
      <selection activeCell="H199" sqref="H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9" ht="23.25" customHeight="1" x14ac:dyDescent="0.2">
      <c r="B193" s="2" t="s">
        <v>1188</v>
      </c>
    </row>
    <row r="194" spans="2:9" ht="12.75" customHeight="1" x14ac:dyDescent="0.2">
      <c r="B194" s="1" t="s">
        <v>1189</v>
      </c>
      <c r="C194" s="1" t="s">
        <v>1190</v>
      </c>
      <c r="D194" s="1" t="s">
        <v>1191</v>
      </c>
      <c r="E194" s="1" t="s">
        <v>1192</v>
      </c>
      <c r="F194" s="1" t="s">
        <v>17</v>
      </c>
      <c r="G194" s="1" t="s">
        <v>20</v>
      </c>
      <c r="H194" s="1" t="s">
        <v>1193</v>
      </c>
      <c r="I194" s="54" t="s">
        <v>1941</v>
      </c>
    </row>
    <row r="195" spans="2:9" ht="12.75" customHeight="1" x14ac:dyDescent="0.2">
      <c r="B195" s="14" t="s">
        <v>28</v>
      </c>
      <c r="C195" s="2" t="s">
        <v>35</v>
      </c>
      <c r="E195" s="3">
        <f>COUNTIF(E3:E189,"=JAIR")</f>
        <v>5</v>
      </c>
      <c r="F195" s="4">
        <f>COUNTIFS(E3:E189,"JAIR",O3:O189,"&gt;0")</f>
        <v>3</v>
      </c>
      <c r="G195" s="2">
        <f>COUNTIFS(E3:E189,"JAIR",R3:R189,"&gt;0")</f>
        <v>2</v>
      </c>
      <c r="H195" s="2">
        <f>(G195/E195)*100</f>
        <v>40</v>
      </c>
      <c r="I195" s="2">
        <v>312</v>
      </c>
    </row>
    <row r="196" spans="2:9" ht="12.75" customHeight="1" x14ac:dyDescent="0.2">
      <c r="B196" s="15" t="s">
        <v>66</v>
      </c>
      <c r="C196" s="2" t="s">
        <v>35</v>
      </c>
      <c r="E196" s="3">
        <f>COUNTIF(E3:E189,"=IJCAI")</f>
        <v>12</v>
      </c>
      <c r="F196" s="4">
        <f>COUNTIFS(E4:E190,"IJCAI",O4:O190,"&gt;0")</f>
        <v>8</v>
      </c>
      <c r="G196" s="2">
        <f>COUNTIFS(E3:E189,"IJCAI",R3:R189,"&gt;0")</f>
        <v>4</v>
      </c>
      <c r="H196" s="2">
        <f>G196/E196*100</f>
        <v>33.333333333333329</v>
      </c>
      <c r="I196" s="2">
        <v>3923</v>
      </c>
    </row>
    <row r="197" spans="2:9" ht="12.75" customHeight="1" x14ac:dyDescent="0.2">
      <c r="B197" s="16" t="s">
        <v>145</v>
      </c>
      <c r="C197" s="2" t="s">
        <v>35</v>
      </c>
      <c r="E197" s="3">
        <f>COUNTIF(E3:E189,"=AIJ")</f>
        <v>3</v>
      </c>
      <c r="F197" s="4">
        <f>COUNTIFS(E4:E190,"AIJ",O4:O190,"&gt;0")</f>
        <v>3</v>
      </c>
      <c r="G197" s="2">
        <f>COUNTIFS(E3:E189,"AIJ",R3:R189,"&gt;0")</f>
        <v>1</v>
      </c>
      <c r="H197" s="2">
        <f>G197/E197*100</f>
        <v>33.333333333333329</v>
      </c>
      <c r="I197" s="2">
        <v>382</v>
      </c>
    </row>
    <row r="198" spans="2:9" ht="12.75" customHeight="1" x14ac:dyDescent="0.2">
      <c r="B198" s="17" t="s">
        <v>167</v>
      </c>
      <c r="C198" s="2" t="s">
        <v>1194</v>
      </c>
      <c r="E198" s="3">
        <f>COUNTIF(E3:E189,"=JAGI")</f>
        <v>15</v>
      </c>
      <c r="F198" s="4">
        <f>COUNTIFS(E4:E190,"JAGI",O4:O190,"&gt;0")</f>
        <v>9</v>
      </c>
      <c r="G198" s="2">
        <f>COUNTIFS(E3:E189,"JAGI",R3:R189,"&gt;0")</f>
        <v>6</v>
      </c>
      <c r="H198" s="2">
        <f>G198/E198*100</f>
        <v>40</v>
      </c>
      <c r="I198" s="2">
        <v>15</v>
      </c>
    </row>
    <row r="199" spans="2:9" ht="12.75" customHeight="1" x14ac:dyDescent="0.2">
      <c r="B199" s="19" t="s">
        <v>250</v>
      </c>
      <c r="C199" s="2" t="s">
        <v>255</v>
      </c>
      <c r="E199" s="3">
        <f>COUNTIF(E3:E189,"=ICAGI")</f>
        <v>152</v>
      </c>
      <c r="F199" s="4">
        <f>COUNTIFS(E4:E190,"ICAGI",O4:O190,"&gt;0")</f>
        <v>99</v>
      </c>
      <c r="G199" s="2">
        <f>COUNTIFS(E3:E189,"ICAGI",R3:R189,"&gt;0")</f>
        <v>79</v>
      </c>
      <c r="H199" s="2">
        <f>G199/E199*100</f>
        <v>51.973684210526315</v>
      </c>
      <c r="I199" s="2">
        <v>152</v>
      </c>
    </row>
    <row r="200" spans="2:9" ht="12.75" customHeight="1" x14ac:dyDescent="0.2">
      <c r="B200" s="26"/>
      <c r="C200" s="26"/>
      <c r="D200" s="26"/>
      <c r="E200" s="26">
        <f>SUM(E195:E199)</f>
        <v>187</v>
      </c>
      <c r="F200" s="26">
        <f>SUM(F195:F199)</f>
        <v>122</v>
      </c>
      <c r="G200" s="26">
        <f>SUM(G195:G199)</f>
        <v>92</v>
      </c>
      <c r="H200" s="32">
        <f>G200/E200*100</f>
        <v>49.19786096256685</v>
      </c>
      <c r="I200" s="32">
        <f>SUM(I195:I199)</f>
        <v>4784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Q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Accepted Papers</vt:lpstr>
      <vt:lpstr>Initial Results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2021-05-11T09:06:25Z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