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mpussintursula-my.sharepoint.com/personal/ozank407_lln_campussintursula_be/Documents/Schooljaar 2021-2022/GIP 6AIT VOOR IT/Reynaers GIP/data/"/>
    </mc:Choice>
  </mc:AlternateContent>
  <xr:revisionPtr revIDLastSave="648" documentId="8_{53529AFA-0706-4368-B2A9-652FEE8A4415}" xr6:coauthVersionLast="47" xr6:coauthVersionMax="47" xr10:uidLastSave="{C049A1AD-E88F-4D50-AFFA-61547A7F22A3}"/>
  <bookViews>
    <workbookView minimized="1" xWindow="1470" yWindow="1470" windowWidth="9900" windowHeight="9180" tabRatio="1000" firstSheet="5" activeTab="9" xr2:uid="{00000000-000D-0000-FFFF-FFFF00000000}"/>
  </bookViews>
  <sheets>
    <sheet name="Balans" sheetId="1" r:id="rId1"/>
    <sheet name="Resultatenrek" sheetId="2" r:id="rId2"/>
    <sheet name="horizontale analyse resrek" sheetId="20" r:id="rId3"/>
    <sheet name="horizontale analyse balans" sheetId="19" r:id="rId4"/>
    <sheet name="verticale analyse balans" sheetId="17" r:id="rId5"/>
    <sheet name="verticale analyse resrek" sheetId="18" r:id="rId6"/>
    <sheet name="Voorraad" sheetId="35" r:id="rId7"/>
    <sheet name="KlantLevKrediet" sheetId="34" r:id="rId8"/>
    <sheet name="REV" sheetId="33" r:id="rId9"/>
    <sheet name="Solvabiliteit" sheetId="31" r:id="rId10"/>
    <sheet name="Liquiditeit" sheetId="30" r:id="rId11"/>
    <sheet name="Gegevens uit de toelichting" sheetId="29" r:id="rId1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5" l="1"/>
  <c r="B5" i="35"/>
  <c r="B3" i="34"/>
  <c r="B4" i="34"/>
  <c r="A34" i="30"/>
  <c r="A33" i="30"/>
  <c r="A39" i="30"/>
  <c r="A38" i="30"/>
  <c r="A37" i="30"/>
  <c r="C39" i="2"/>
  <c r="D33" i="2"/>
  <c r="C42" i="2"/>
  <c r="E42" i="20" s="1"/>
  <c r="E39" i="2"/>
  <c r="C4" i="19"/>
  <c r="C42" i="20"/>
  <c r="E41" i="20"/>
  <c r="D41" i="20"/>
  <c r="C41" i="20"/>
  <c r="E40" i="20"/>
  <c r="D40" i="20"/>
  <c r="C40" i="20"/>
  <c r="E39" i="20"/>
  <c r="D39" i="20"/>
  <c r="C39" i="20"/>
  <c r="E38" i="20"/>
  <c r="D38" i="20"/>
  <c r="C38" i="20"/>
  <c r="E37" i="20"/>
  <c r="D37" i="20"/>
  <c r="C37" i="20"/>
  <c r="E36" i="20"/>
  <c r="D36" i="20"/>
  <c r="C36" i="20"/>
  <c r="E35" i="20"/>
  <c r="D35" i="20"/>
  <c r="C35" i="20"/>
  <c r="E34" i="20"/>
  <c r="D34" i="20"/>
  <c r="C34" i="20"/>
  <c r="E33" i="20"/>
  <c r="D33" i="20"/>
  <c r="C33" i="20"/>
  <c r="E32" i="20"/>
  <c r="D32" i="20"/>
  <c r="C32" i="20"/>
  <c r="E31" i="20"/>
  <c r="D31" i="20"/>
  <c r="C31" i="20"/>
  <c r="E30" i="20"/>
  <c r="D30" i="20"/>
  <c r="C30" i="20"/>
  <c r="E29" i="20"/>
  <c r="D29" i="20"/>
  <c r="C29" i="20"/>
  <c r="E28" i="20"/>
  <c r="D28" i="20"/>
  <c r="C28" i="20"/>
  <c r="E27" i="20"/>
  <c r="D27" i="20"/>
  <c r="C27" i="20"/>
  <c r="E26" i="20"/>
  <c r="D26" i="20"/>
  <c r="C26" i="20"/>
  <c r="E25" i="20"/>
  <c r="D25" i="20"/>
  <c r="C25" i="20"/>
  <c r="E24" i="20"/>
  <c r="D24" i="20"/>
  <c r="C24" i="20"/>
  <c r="E23" i="20"/>
  <c r="D23" i="20"/>
  <c r="C23" i="20"/>
  <c r="E22" i="20"/>
  <c r="D22" i="20"/>
  <c r="C22" i="20"/>
  <c r="E21" i="20"/>
  <c r="D21" i="20"/>
  <c r="C21" i="20"/>
  <c r="E20" i="20"/>
  <c r="D20" i="20"/>
  <c r="C20" i="20"/>
  <c r="E19" i="20"/>
  <c r="D19" i="20"/>
  <c r="C19" i="20"/>
  <c r="E18" i="20"/>
  <c r="D18" i="20"/>
  <c r="C18" i="20"/>
  <c r="E17" i="20"/>
  <c r="D17" i="20"/>
  <c r="C17" i="20"/>
  <c r="E16" i="20"/>
  <c r="D16" i="20"/>
  <c r="C16" i="20"/>
  <c r="E15" i="20"/>
  <c r="D15" i="20"/>
  <c r="C15" i="20"/>
  <c r="E14" i="20"/>
  <c r="D14" i="20"/>
  <c r="C14" i="20"/>
  <c r="E13" i="20"/>
  <c r="D13" i="20"/>
  <c r="C13" i="20"/>
  <c r="E12" i="20"/>
  <c r="D12" i="20"/>
  <c r="C12" i="20"/>
  <c r="E11" i="20"/>
  <c r="D11" i="20"/>
  <c r="C11" i="20"/>
  <c r="E10" i="20"/>
  <c r="D10" i="20"/>
  <c r="C10" i="20"/>
  <c r="E9" i="20"/>
  <c r="D9" i="20"/>
  <c r="C9" i="20"/>
  <c r="E8" i="20"/>
  <c r="D8" i="20"/>
  <c r="C8" i="20"/>
  <c r="E7" i="20"/>
  <c r="D7" i="20"/>
  <c r="C7" i="20"/>
  <c r="E6" i="20"/>
  <c r="D6" i="20"/>
  <c r="C6" i="20"/>
  <c r="E5" i="20"/>
  <c r="D5" i="20"/>
  <c r="C5" i="20"/>
  <c r="E4" i="20"/>
  <c r="D4" i="20"/>
  <c r="C4" i="20"/>
  <c r="D3" i="20"/>
  <c r="E3" i="20"/>
  <c r="C3" i="20"/>
  <c r="E102" i="19"/>
  <c r="D102" i="19"/>
  <c r="C102" i="19"/>
  <c r="E101" i="19"/>
  <c r="D101" i="19"/>
  <c r="C101" i="19"/>
  <c r="E100" i="19"/>
  <c r="D100" i="19"/>
  <c r="C100" i="19"/>
  <c r="E99" i="19"/>
  <c r="D99" i="19"/>
  <c r="C99" i="19"/>
  <c r="E98" i="19"/>
  <c r="D98" i="19"/>
  <c r="C98" i="19"/>
  <c r="E97" i="19"/>
  <c r="D97" i="19"/>
  <c r="C97" i="19"/>
  <c r="E96" i="19"/>
  <c r="D96" i="19"/>
  <c r="C96" i="19"/>
  <c r="E95" i="19"/>
  <c r="D95" i="19"/>
  <c r="C95" i="19"/>
  <c r="E94" i="19"/>
  <c r="D94" i="19"/>
  <c r="C94" i="19"/>
  <c r="E93" i="19"/>
  <c r="D93" i="19"/>
  <c r="C93" i="19"/>
  <c r="E92" i="19"/>
  <c r="D92" i="19"/>
  <c r="C92" i="19"/>
  <c r="E91" i="19"/>
  <c r="D91" i="19"/>
  <c r="C91" i="19"/>
  <c r="E90" i="19"/>
  <c r="D90" i="19"/>
  <c r="C90" i="19"/>
  <c r="E89" i="19"/>
  <c r="D89" i="19"/>
  <c r="C89" i="19"/>
  <c r="E88" i="19"/>
  <c r="D88" i="19"/>
  <c r="C88" i="19"/>
  <c r="E87" i="19"/>
  <c r="D87" i="19"/>
  <c r="C87" i="19"/>
  <c r="E86" i="19"/>
  <c r="D86" i="19"/>
  <c r="C86" i="19"/>
  <c r="E85" i="19"/>
  <c r="D85" i="19"/>
  <c r="C85" i="19"/>
  <c r="E84" i="19"/>
  <c r="D84" i="19"/>
  <c r="C84" i="19"/>
  <c r="E83" i="19"/>
  <c r="D83" i="19"/>
  <c r="C83" i="19"/>
  <c r="E82" i="19"/>
  <c r="D82" i="19"/>
  <c r="C82" i="19"/>
  <c r="E81" i="19"/>
  <c r="D81" i="19"/>
  <c r="C81" i="19"/>
  <c r="E80" i="19"/>
  <c r="D80" i="19"/>
  <c r="C80" i="19"/>
  <c r="E79" i="19"/>
  <c r="D79" i="19"/>
  <c r="C79" i="19"/>
  <c r="E78" i="19"/>
  <c r="D78" i="19"/>
  <c r="C78" i="19"/>
  <c r="E77" i="19"/>
  <c r="D77" i="19"/>
  <c r="C77" i="19"/>
  <c r="E76" i="19"/>
  <c r="D76" i="19"/>
  <c r="C76" i="19"/>
  <c r="E75" i="19"/>
  <c r="D75" i="19"/>
  <c r="C75" i="19"/>
  <c r="E74" i="19"/>
  <c r="D74" i="19"/>
  <c r="C74" i="19"/>
  <c r="E73" i="19"/>
  <c r="D73" i="19"/>
  <c r="C73" i="19"/>
  <c r="E72" i="19"/>
  <c r="D72" i="19"/>
  <c r="C72" i="19"/>
  <c r="E71" i="19"/>
  <c r="D71" i="19"/>
  <c r="C71" i="19"/>
  <c r="E70" i="19"/>
  <c r="D70" i="19"/>
  <c r="C70" i="19"/>
  <c r="E69" i="19"/>
  <c r="D69" i="19"/>
  <c r="C69" i="19"/>
  <c r="E68" i="19"/>
  <c r="D68" i="19"/>
  <c r="C68" i="19"/>
  <c r="E67" i="19"/>
  <c r="D67" i="19"/>
  <c r="C67" i="19"/>
  <c r="E66" i="19"/>
  <c r="D66" i="19"/>
  <c r="C66" i="19"/>
  <c r="E65" i="19"/>
  <c r="D65" i="19"/>
  <c r="C65" i="19"/>
  <c r="E64" i="19"/>
  <c r="D64" i="19"/>
  <c r="C64" i="19"/>
  <c r="E63" i="19"/>
  <c r="D63" i="19"/>
  <c r="C63" i="19"/>
  <c r="E62" i="19"/>
  <c r="D62" i="19"/>
  <c r="C62" i="19"/>
  <c r="E61" i="19"/>
  <c r="D61" i="19"/>
  <c r="C61" i="19"/>
  <c r="E60" i="19"/>
  <c r="D60" i="19"/>
  <c r="C60" i="19"/>
  <c r="E59" i="19"/>
  <c r="D59" i="19"/>
  <c r="C59" i="19"/>
  <c r="E58" i="19"/>
  <c r="D58" i="19"/>
  <c r="C58" i="19"/>
  <c r="E57" i="19"/>
  <c r="D57" i="19"/>
  <c r="C57" i="19"/>
  <c r="E56" i="19"/>
  <c r="D56" i="19"/>
  <c r="C56" i="19"/>
  <c r="E55" i="19"/>
  <c r="D55" i="19"/>
  <c r="C55" i="19"/>
  <c r="E54" i="19"/>
  <c r="D54" i="19"/>
  <c r="C54" i="19"/>
  <c r="E53" i="19"/>
  <c r="D53" i="19"/>
  <c r="C53" i="19"/>
  <c r="E52" i="19"/>
  <c r="D52" i="19"/>
  <c r="C52" i="19"/>
  <c r="E51" i="19"/>
  <c r="D51" i="19"/>
  <c r="C51" i="19"/>
  <c r="E50" i="19"/>
  <c r="D50" i="19"/>
  <c r="C50" i="19"/>
  <c r="E49" i="19"/>
  <c r="D49" i="19"/>
  <c r="C49" i="19"/>
  <c r="E48" i="19"/>
  <c r="D48" i="19"/>
  <c r="C48" i="19"/>
  <c r="E47" i="19"/>
  <c r="D47" i="19"/>
  <c r="C47" i="19"/>
  <c r="E46" i="19"/>
  <c r="D46" i="19"/>
  <c r="C46" i="19"/>
  <c r="E45" i="19"/>
  <c r="D45" i="19"/>
  <c r="C45" i="19"/>
  <c r="E44" i="19"/>
  <c r="D44" i="19"/>
  <c r="C44" i="19"/>
  <c r="E43" i="19"/>
  <c r="D43" i="19"/>
  <c r="C43" i="19"/>
  <c r="E42" i="19"/>
  <c r="D42" i="19"/>
  <c r="C42" i="19"/>
  <c r="E41" i="19"/>
  <c r="D41" i="19"/>
  <c r="C41" i="19"/>
  <c r="E40" i="19"/>
  <c r="D40" i="19"/>
  <c r="C40" i="19"/>
  <c r="E39" i="19"/>
  <c r="D39" i="19"/>
  <c r="C39" i="19"/>
  <c r="E38" i="19"/>
  <c r="D38" i="19"/>
  <c r="C38" i="19"/>
  <c r="E37" i="19"/>
  <c r="D37" i="19"/>
  <c r="C37" i="19"/>
  <c r="E36" i="19"/>
  <c r="D36" i="19"/>
  <c r="C36" i="19"/>
  <c r="E35" i="19"/>
  <c r="D35" i="19"/>
  <c r="C35" i="19"/>
  <c r="E34" i="19"/>
  <c r="D34" i="19"/>
  <c r="C34" i="19"/>
  <c r="E33" i="19"/>
  <c r="D33" i="19"/>
  <c r="C33" i="19"/>
  <c r="E32" i="19"/>
  <c r="D32" i="19"/>
  <c r="C32" i="19"/>
  <c r="E31" i="19"/>
  <c r="D31" i="19"/>
  <c r="C31" i="19"/>
  <c r="E30" i="19"/>
  <c r="D30" i="19"/>
  <c r="C30" i="19"/>
  <c r="E29" i="19"/>
  <c r="D29" i="19"/>
  <c r="C29" i="19"/>
  <c r="E28" i="19"/>
  <c r="D28" i="19"/>
  <c r="C28" i="19"/>
  <c r="E27" i="19"/>
  <c r="D27" i="19"/>
  <c r="C27" i="19"/>
  <c r="E26" i="19"/>
  <c r="D26" i="19"/>
  <c r="C26" i="19"/>
  <c r="E25" i="19"/>
  <c r="D25" i="19"/>
  <c r="C25" i="19"/>
  <c r="E24" i="19"/>
  <c r="D24" i="19"/>
  <c r="C24" i="19"/>
  <c r="E23" i="19"/>
  <c r="D23" i="19"/>
  <c r="C23" i="19"/>
  <c r="E22" i="19"/>
  <c r="D22" i="19"/>
  <c r="C22" i="19"/>
  <c r="E21" i="19"/>
  <c r="D21" i="19"/>
  <c r="C21" i="19"/>
  <c r="E20" i="19"/>
  <c r="D20" i="19"/>
  <c r="C20" i="19"/>
  <c r="E19" i="19"/>
  <c r="D19" i="19"/>
  <c r="C19" i="19"/>
  <c r="E18" i="19"/>
  <c r="D18" i="19"/>
  <c r="C18" i="19"/>
  <c r="E17" i="19"/>
  <c r="D17" i="19"/>
  <c r="C17" i="19"/>
  <c r="E16" i="19"/>
  <c r="D16" i="19"/>
  <c r="C16" i="19"/>
  <c r="E15" i="19"/>
  <c r="D15" i="19"/>
  <c r="C15" i="19"/>
  <c r="E14" i="19"/>
  <c r="D14" i="19"/>
  <c r="C14" i="19"/>
  <c r="E13" i="19"/>
  <c r="D13" i="19"/>
  <c r="C13" i="19"/>
  <c r="E12" i="19"/>
  <c r="D12" i="19"/>
  <c r="C12" i="19"/>
  <c r="E11" i="19"/>
  <c r="D11" i="19"/>
  <c r="C11" i="19"/>
  <c r="E10" i="19"/>
  <c r="D10" i="19"/>
  <c r="C10" i="19"/>
  <c r="E9" i="19"/>
  <c r="D9" i="19"/>
  <c r="C9" i="19"/>
  <c r="E8" i="19"/>
  <c r="D8" i="19"/>
  <c r="C8" i="19"/>
  <c r="E7" i="19"/>
  <c r="D7" i="19"/>
  <c r="C7" i="19"/>
  <c r="E6" i="19"/>
  <c r="D6" i="19"/>
  <c r="C6" i="19"/>
  <c r="E5" i="19"/>
  <c r="D5" i="19"/>
  <c r="C5" i="19"/>
  <c r="D4" i="19"/>
  <c r="E4" i="19"/>
  <c r="E42" i="18"/>
  <c r="D42" i="18"/>
  <c r="C42" i="18"/>
  <c r="E41" i="18"/>
  <c r="D41" i="18"/>
  <c r="C41" i="18"/>
  <c r="E40" i="18"/>
  <c r="D40" i="18"/>
  <c r="C40" i="18"/>
  <c r="E39" i="18"/>
  <c r="D39" i="18"/>
  <c r="C39" i="18"/>
  <c r="E38" i="18"/>
  <c r="D38" i="18"/>
  <c r="C38" i="18"/>
  <c r="E37" i="18"/>
  <c r="D37" i="18"/>
  <c r="C37" i="18"/>
  <c r="E36" i="18"/>
  <c r="D36" i="18"/>
  <c r="C36" i="18"/>
  <c r="E35" i="18"/>
  <c r="D35" i="18"/>
  <c r="C35" i="18"/>
  <c r="E34" i="18"/>
  <c r="D34" i="18"/>
  <c r="C34" i="18"/>
  <c r="E33" i="18"/>
  <c r="D33" i="18"/>
  <c r="C33" i="18"/>
  <c r="E32" i="18"/>
  <c r="D32" i="18"/>
  <c r="C32" i="18"/>
  <c r="E31" i="18"/>
  <c r="D31" i="18"/>
  <c r="C31" i="18"/>
  <c r="E30" i="18"/>
  <c r="D30" i="18"/>
  <c r="C30" i="18"/>
  <c r="E29" i="18"/>
  <c r="D29" i="18"/>
  <c r="C29" i="18"/>
  <c r="E28" i="18"/>
  <c r="D28" i="18"/>
  <c r="C28" i="18"/>
  <c r="E27" i="18"/>
  <c r="D27" i="18"/>
  <c r="C27" i="18"/>
  <c r="E26" i="18"/>
  <c r="D26" i="18"/>
  <c r="C26" i="18"/>
  <c r="E25" i="18"/>
  <c r="D25" i="18"/>
  <c r="C25" i="18"/>
  <c r="E24" i="18"/>
  <c r="D24" i="18"/>
  <c r="C24" i="18"/>
  <c r="E23" i="18"/>
  <c r="D23" i="18"/>
  <c r="C23" i="18"/>
  <c r="E22" i="18"/>
  <c r="D22" i="18"/>
  <c r="C22" i="18"/>
  <c r="E21" i="18"/>
  <c r="D21" i="18"/>
  <c r="C21" i="18"/>
  <c r="E20" i="18"/>
  <c r="D20" i="18"/>
  <c r="C20" i="18"/>
  <c r="E19" i="18"/>
  <c r="D19" i="18"/>
  <c r="C19" i="18"/>
  <c r="E18" i="18"/>
  <c r="D18" i="18"/>
  <c r="C18" i="18"/>
  <c r="E17" i="18"/>
  <c r="D17" i="18"/>
  <c r="C17" i="18"/>
  <c r="E16" i="18"/>
  <c r="D16" i="18"/>
  <c r="C16" i="18"/>
  <c r="E15" i="18"/>
  <c r="D15" i="18"/>
  <c r="C15" i="18"/>
  <c r="E14" i="18"/>
  <c r="D14" i="18"/>
  <c r="C14" i="18"/>
  <c r="E13" i="18"/>
  <c r="D13" i="18"/>
  <c r="C13" i="18"/>
  <c r="E12" i="18"/>
  <c r="D12" i="18"/>
  <c r="C12" i="18"/>
  <c r="E11" i="18"/>
  <c r="D11" i="18"/>
  <c r="C11" i="18"/>
  <c r="E10" i="18"/>
  <c r="D10" i="18"/>
  <c r="C10" i="18"/>
  <c r="E9" i="18"/>
  <c r="D9" i="18"/>
  <c r="C9" i="18"/>
  <c r="E8" i="18"/>
  <c r="D8" i="18"/>
  <c r="C8" i="18"/>
  <c r="E7" i="18"/>
  <c r="D7" i="18"/>
  <c r="C7" i="18"/>
  <c r="E6" i="18"/>
  <c r="D6" i="18"/>
  <c r="C6" i="18"/>
  <c r="E5" i="18"/>
  <c r="D5" i="18"/>
  <c r="C5" i="18"/>
  <c r="E4" i="18"/>
  <c r="D4" i="18"/>
  <c r="C4" i="18"/>
  <c r="D3" i="18"/>
  <c r="E3" i="18"/>
  <c r="C3" i="18"/>
  <c r="E102" i="17"/>
  <c r="D102" i="17"/>
  <c r="C102" i="17"/>
  <c r="E101" i="17"/>
  <c r="D101" i="17"/>
  <c r="C101" i="17"/>
  <c r="E100" i="17"/>
  <c r="D100" i="17"/>
  <c r="C100" i="17"/>
  <c r="E99" i="17"/>
  <c r="D99" i="17"/>
  <c r="C99" i="17"/>
  <c r="E98" i="17"/>
  <c r="D98" i="17"/>
  <c r="C98" i="17"/>
  <c r="E97" i="17"/>
  <c r="D97" i="17"/>
  <c r="C97" i="17"/>
  <c r="E96" i="17"/>
  <c r="D96" i="17"/>
  <c r="C96" i="17"/>
  <c r="E95" i="17"/>
  <c r="D95" i="17"/>
  <c r="C95" i="17"/>
  <c r="E94" i="17"/>
  <c r="D94" i="17"/>
  <c r="C94" i="17"/>
  <c r="E93" i="17"/>
  <c r="D93" i="17"/>
  <c r="C93" i="17"/>
  <c r="E92" i="17"/>
  <c r="D92" i="17"/>
  <c r="C92" i="17"/>
  <c r="E91" i="17"/>
  <c r="D91" i="17"/>
  <c r="C91" i="17"/>
  <c r="E90" i="17"/>
  <c r="D90" i="17"/>
  <c r="C90" i="17"/>
  <c r="E89" i="17"/>
  <c r="D89" i="17"/>
  <c r="C89" i="17"/>
  <c r="E88" i="17"/>
  <c r="D88" i="17"/>
  <c r="C88" i="17"/>
  <c r="E87" i="17"/>
  <c r="D87" i="17"/>
  <c r="C87" i="17"/>
  <c r="E86" i="17"/>
  <c r="D86" i="17"/>
  <c r="C86" i="17"/>
  <c r="E85" i="17"/>
  <c r="D85" i="17"/>
  <c r="C85" i="17"/>
  <c r="E84" i="17"/>
  <c r="D84" i="17"/>
  <c r="C84" i="17"/>
  <c r="E83" i="17"/>
  <c r="D83" i="17"/>
  <c r="C83" i="17"/>
  <c r="E82" i="17"/>
  <c r="D82" i="17"/>
  <c r="C82" i="17"/>
  <c r="E81" i="17"/>
  <c r="D81" i="17"/>
  <c r="C81" i="17"/>
  <c r="E80" i="17"/>
  <c r="D80" i="17"/>
  <c r="C80" i="17"/>
  <c r="E79" i="17"/>
  <c r="D79" i="17"/>
  <c r="C79" i="17"/>
  <c r="E78" i="17"/>
  <c r="D78" i="17"/>
  <c r="C78" i="17"/>
  <c r="E77" i="17"/>
  <c r="D77" i="17"/>
  <c r="C77" i="17"/>
  <c r="E76" i="17"/>
  <c r="D76" i="17"/>
  <c r="C76" i="17"/>
  <c r="E75" i="17"/>
  <c r="D75" i="17"/>
  <c r="C75" i="17"/>
  <c r="E74" i="17"/>
  <c r="D74" i="17"/>
  <c r="C74" i="17"/>
  <c r="E73" i="17"/>
  <c r="D73" i="17"/>
  <c r="C73" i="17"/>
  <c r="E72" i="17"/>
  <c r="D72" i="17"/>
  <c r="C72" i="17"/>
  <c r="E71" i="17"/>
  <c r="D71" i="17"/>
  <c r="C71" i="17"/>
  <c r="E70" i="17"/>
  <c r="D70" i="17"/>
  <c r="C70" i="17"/>
  <c r="E69" i="17"/>
  <c r="D69" i="17"/>
  <c r="C69" i="17"/>
  <c r="E68" i="17"/>
  <c r="D68" i="17"/>
  <c r="C68" i="17"/>
  <c r="E67" i="17"/>
  <c r="D67" i="17"/>
  <c r="C67" i="17"/>
  <c r="E66" i="17"/>
  <c r="D66" i="17"/>
  <c r="C66" i="17"/>
  <c r="E65" i="17"/>
  <c r="D65" i="17"/>
  <c r="C65" i="17"/>
  <c r="E64" i="17"/>
  <c r="D64" i="17"/>
  <c r="C64" i="17"/>
  <c r="E63" i="17"/>
  <c r="D63" i="17"/>
  <c r="C63" i="17"/>
  <c r="E62" i="17"/>
  <c r="D62" i="17"/>
  <c r="C62" i="17"/>
  <c r="E61" i="17"/>
  <c r="D61" i="17"/>
  <c r="C61" i="17"/>
  <c r="E60" i="17"/>
  <c r="D60" i="17"/>
  <c r="C60" i="17"/>
  <c r="E59" i="17"/>
  <c r="D59" i="17"/>
  <c r="C59" i="17"/>
  <c r="E58" i="17"/>
  <c r="D58" i="17"/>
  <c r="C58" i="17"/>
  <c r="E57" i="17"/>
  <c r="D57" i="17"/>
  <c r="C57" i="17"/>
  <c r="E56" i="17"/>
  <c r="D56" i="17"/>
  <c r="C56" i="17"/>
  <c r="E55" i="17"/>
  <c r="D55" i="17"/>
  <c r="C55" i="17"/>
  <c r="E54" i="17"/>
  <c r="D54" i="17"/>
  <c r="C54" i="17"/>
  <c r="E53" i="17"/>
  <c r="D53" i="17"/>
  <c r="C53" i="17"/>
  <c r="E52" i="17"/>
  <c r="D52" i="17"/>
  <c r="C52" i="17"/>
  <c r="E47" i="17"/>
  <c r="D47" i="17"/>
  <c r="C47" i="17"/>
  <c r="E46" i="17"/>
  <c r="D46" i="17"/>
  <c r="C46" i="17"/>
  <c r="E45" i="17"/>
  <c r="D45" i="17"/>
  <c r="C45" i="17"/>
  <c r="E44" i="17"/>
  <c r="D44" i="17"/>
  <c r="C44" i="17"/>
  <c r="E43" i="17"/>
  <c r="D43" i="17"/>
  <c r="C43" i="17"/>
  <c r="E42" i="17"/>
  <c r="D42" i="17"/>
  <c r="C42" i="17"/>
  <c r="E41" i="17"/>
  <c r="D41" i="17"/>
  <c r="C41" i="17"/>
  <c r="E40" i="17"/>
  <c r="D40" i="17"/>
  <c r="C40" i="17"/>
  <c r="E39" i="17"/>
  <c r="D39" i="17"/>
  <c r="C39" i="17"/>
  <c r="E38" i="17"/>
  <c r="D38" i="17"/>
  <c r="C38" i="17"/>
  <c r="E37" i="17"/>
  <c r="D37" i="17"/>
  <c r="C37" i="17"/>
  <c r="E36" i="17"/>
  <c r="D36" i="17"/>
  <c r="C36" i="17"/>
  <c r="E35" i="17"/>
  <c r="D35" i="17"/>
  <c r="C35" i="17"/>
  <c r="E34" i="17"/>
  <c r="D34" i="17"/>
  <c r="C34" i="17"/>
  <c r="E33" i="17"/>
  <c r="D33" i="17"/>
  <c r="C33" i="17"/>
  <c r="E32" i="17"/>
  <c r="D32" i="17"/>
  <c r="C32" i="17"/>
  <c r="E31" i="17"/>
  <c r="D31" i="17"/>
  <c r="C31" i="17"/>
  <c r="E30" i="17"/>
  <c r="D30" i="17"/>
  <c r="C30" i="17"/>
  <c r="E29" i="17"/>
  <c r="D29" i="17"/>
  <c r="C29" i="17"/>
  <c r="E28" i="17"/>
  <c r="D28" i="17"/>
  <c r="C28" i="17"/>
  <c r="E27" i="17"/>
  <c r="D27" i="17"/>
  <c r="C27" i="17"/>
  <c r="E26" i="17"/>
  <c r="D26" i="17"/>
  <c r="C26" i="17"/>
  <c r="E25" i="17"/>
  <c r="D25" i="17"/>
  <c r="C25" i="17"/>
  <c r="E24" i="17"/>
  <c r="D24" i="17"/>
  <c r="C24" i="17"/>
  <c r="E23" i="17"/>
  <c r="D23" i="17"/>
  <c r="C23" i="17"/>
  <c r="E22" i="17"/>
  <c r="D22" i="17"/>
  <c r="C22" i="17"/>
  <c r="E21" i="17"/>
  <c r="D21" i="17"/>
  <c r="C21" i="17"/>
  <c r="E20" i="17"/>
  <c r="D20" i="17"/>
  <c r="C20" i="17"/>
  <c r="E19" i="17"/>
  <c r="D19" i="17"/>
  <c r="C19" i="17"/>
  <c r="E18" i="17"/>
  <c r="D18" i="17"/>
  <c r="C18" i="17"/>
  <c r="E17" i="17"/>
  <c r="D17" i="17"/>
  <c r="C17" i="17"/>
  <c r="E16" i="17"/>
  <c r="D16" i="17"/>
  <c r="C16" i="17"/>
  <c r="E15" i="17"/>
  <c r="D15" i="17"/>
  <c r="C15" i="17"/>
  <c r="E14" i="17"/>
  <c r="D14" i="17"/>
  <c r="C14" i="17"/>
  <c r="E13" i="17"/>
  <c r="D13" i="17"/>
  <c r="C13" i="17"/>
  <c r="E12" i="17"/>
  <c r="D12" i="17"/>
  <c r="C12" i="17"/>
  <c r="E11" i="17"/>
  <c r="D11" i="17"/>
  <c r="C11" i="17"/>
  <c r="E10" i="17"/>
  <c r="D10" i="17"/>
  <c r="C10" i="17"/>
  <c r="E9" i="17"/>
  <c r="D9" i="17"/>
  <c r="C9" i="17"/>
  <c r="E8" i="17"/>
  <c r="D8" i="17"/>
  <c r="C8" i="17"/>
  <c r="E7" i="17"/>
  <c r="D7" i="17"/>
  <c r="C7" i="17"/>
  <c r="E6" i="17"/>
  <c r="D6" i="17"/>
  <c r="C6" i="17"/>
  <c r="E5" i="17"/>
  <c r="D5" i="17"/>
  <c r="C5" i="17"/>
  <c r="D4" i="17"/>
  <c r="E4" i="17"/>
  <c r="C4" i="17"/>
  <c r="C13" i="34"/>
  <c r="D13" i="34"/>
  <c r="D42" i="20" l="1"/>
  <c r="C12" i="34"/>
  <c r="D12" i="34"/>
  <c r="B12" i="34"/>
  <c r="C11" i="34"/>
  <c r="D11" i="34"/>
  <c r="C2" i="35"/>
  <c r="D2" i="35"/>
  <c r="B2" i="35"/>
  <c r="B11" i="34" s="1"/>
  <c r="B13" i="34" s="1"/>
  <c r="C3" i="35"/>
  <c r="D3" i="35"/>
  <c r="C5" i="35"/>
  <c r="D5" i="35"/>
  <c r="C4" i="35"/>
  <c r="D4" i="35"/>
  <c r="B4" i="35"/>
  <c r="A4" i="35"/>
  <c r="C7" i="34"/>
  <c r="D7" i="34"/>
  <c r="B7" i="34"/>
  <c r="C9" i="34"/>
  <c r="D9" i="34"/>
  <c r="B9" i="34"/>
  <c r="C8" i="34"/>
  <c r="D8" i="34"/>
  <c r="B8" i="34"/>
  <c r="A8" i="34"/>
  <c r="D3" i="34"/>
  <c r="C3" i="34"/>
  <c r="C5" i="34"/>
  <c r="D5" i="34"/>
  <c r="B5" i="34"/>
  <c r="C4" i="34"/>
  <c r="D4" i="34"/>
  <c r="A4" i="34"/>
  <c r="A4" i="33"/>
  <c r="C5" i="33"/>
  <c r="D5" i="33"/>
  <c r="C4" i="33"/>
  <c r="D4" i="33"/>
  <c r="B4" i="33"/>
  <c r="B5" i="33" s="1"/>
  <c r="C3" i="33"/>
  <c r="D3" i="33"/>
  <c r="B3" i="33"/>
  <c r="A3" i="33"/>
  <c r="D4" i="31"/>
  <c r="C4" i="31"/>
  <c r="B4" i="31"/>
  <c r="C3" i="31"/>
  <c r="D3" i="31"/>
  <c r="B3" i="31"/>
  <c r="C2" i="31"/>
  <c r="D2" i="31"/>
  <c r="B2" i="31"/>
  <c r="A2" i="31"/>
  <c r="C19" i="30"/>
  <c r="D19" i="30"/>
  <c r="B19" i="30"/>
  <c r="D31" i="30"/>
  <c r="C31" i="30"/>
  <c r="B31" i="30"/>
  <c r="C26" i="30"/>
  <c r="D26" i="30"/>
  <c r="B26" i="30"/>
  <c r="B3" i="30"/>
  <c r="C3" i="30"/>
  <c r="D3" i="30"/>
  <c r="C16" i="30"/>
  <c r="D16" i="30"/>
  <c r="B16" i="30"/>
  <c r="C14" i="30"/>
  <c r="D14" i="30"/>
  <c r="C15" i="30"/>
  <c r="D15" i="30"/>
  <c r="B15" i="30"/>
  <c r="B14" i="30"/>
  <c r="A15" i="30"/>
  <c r="A14" i="30"/>
  <c r="C8" i="30"/>
  <c r="D8" i="30"/>
  <c r="C9" i="30"/>
  <c r="D9" i="30"/>
  <c r="C10" i="30"/>
  <c r="D10" i="30"/>
  <c r="C7" i="30"/>
  <c r="D7" i="30"/>
  <c r="C6" i="30"/>
  <c r="D6" i="30"/>
  <c r="D11" i="30" s="1"/>
  <c r="B10" i="30"/>
  <c r="B9" i="30"/>
  <c r="B8" i="30"/>
  <c r="B7" i="30"/>
  <c r="B6" i="30"/>
  <c r="C11" i="30"/>
  <c r="B11" i="30"/>
  <c r="A10" i="30"/>
  <c r="A9" i="30"/>
  <c r="A8" i="30"/>
  <c r="A7" i="30"/>
  <c r="A6" i="30"/>
  <c r="E102" i="1"/>
  <c r="C52" i="1" l="1"/>
  <c r="E19" i="1"/>
  <c r="D19" i="1"/>
  <c r="C19" i="1"/>
  <c r="C26" i="1" l="1"/>
  <c r="C20" i="2"/>
  <c r="C102" i="1" l="1"/>
  <c r="E20" i="2"/>
  <c r="E47" i="1"/>
  <c r="D20" i="2"/>
  <c r="D47" i="1"/>
  <c r="C33" i="2"/>
  <c r="C47" i="1"/>
  <c r="D102" i="1"/>
  <c r="D39" i="2" l="1"/>
  <c r="D42" i="2" l="1"/>
  <c r="E42" i="2"/>
</calcChain>
</file>

<file path=xl/sharedStrings.xml><?xml version="1.0" encoding="utf-8"?>
<sst xmlns="http://schemas.openxmlformats.org/spreadsheetml/2006/main" count="642" uniqueCount="236">
  <si>
    <t>Nr.</t>
  </si>
  <si>
    <t>ACTIVA</t>
  </si>
  <si>
    <t>Codes</t>
  </si>
  <si>
    <t>Boekjaar1</t>
  </si>
  <si>
    <t>Boekjaar2</t>
  </si>
  <si>
    <t>Boekjaar3</t>
  </si>
  <si>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</si>
  <si>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</si>
  <si>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</si>
  <si>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</si>
  <si>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t>22/27</t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</si>
  <si>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</si>
  <si>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</si>
  <si>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</si>
  <si>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</si>
  <si>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</si>
  <si>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</si>
  <si>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</si>
  <si>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</si>
  <si>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t>280/1</t>
  </si>
  <si>
    <r>
      <t>Deelnemingen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</si>
  <si>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</si>
  <si>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waarmee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deelnemingsverhouding</t>
    </r>
  </si>
  <si>
    <r>
      <t>bestaat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</si>
  <si>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t>282/3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</si>
  <si>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</si>
  <si>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t>284/8</t>
  </si>
  <si>
    <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</si>
  <si>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</t>
    </r>
  </si>
  <si>
    <t>285/8</t>
  </si>
  <si>
    <r>
      <rPr>
        <b/>
        <sz val="10"/>
        <color rgb="FF000000"/>
        <rFont val="Arial"/>
        <family val="2"/>
      </rPr>
      <t>VLOTTENDE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</si>
  <si>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t>29/58</t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</si>
  <si>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</t>
    </r>
  </si>
  <si>
    <r>
      <t>Handelsvorderingen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</si>
  <si>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</si>
  <si>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rPr>
        <b/>
        <sz val="10"/>
        <color rgb="FF000000"/>
        <rFont val="Arial"/>
        <family val="2"/>
      </rPr>
      <t>Voorraden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</si>
  <si>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t>Voorraden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</si>
  <si>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t>30/36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</si>
  <si>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</si>
  <si>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t>30/31</t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</si>
  <si>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</si>
  <si>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r>
      <t>Gereed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product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</t>
    </r>
  </si>
  <si>
    <r>
      <t>Handelsgoederen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</si>
  <si>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r>
      <t>Onroerende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bestemd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verkoop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</t>
    </r>
  </si>
  <si>
    <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</si>
  <si>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</si>
  <si>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</t>
    </r>
  </si>
  <si>
    <t>40/41</t>
  </si>
  <si>
    <r>
      <rPr>
        <b/>
        <sz val="10"/>
        <color rgb="FF000000"/>
        <rFont val="Arial"/>
        <family val="2"/>
      </rPr>
      <t>Geldbeleggingen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</si>
  <si>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50/53</t>
  </si>
  <si>
    <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</si>
  <si>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</si>
  <si>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t>51/53</t>
  </si>
  <si>
    <r>
      <rPr>
        <b/>
        <sz val="10"/>
        <color rgb="FF000000"/>
        <rFont val="Arial"/>
        <family val="2"/>
      </rPr>
      <t>Liquide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middelen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</si>
  <si>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54/58</t>
  </si>
  <si>
    <r>
      <rPr>
        <b/>
        <sz val="10"/>
        <color rgb="FF000000"/>
        <rFont val="Arial"/>
        <family val="2"/>
      </rPr>
      <t>Overlopende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rekeningen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</si>
  <si>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t>490/1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</si>
  <si>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</si>
  <si>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t>20/58</t>
  </si>
  <si>
    <t>PASSIVA</t>
  </si>
  <si>
    <t>boekjaar2</t>
  </si>
  <si>
    <t>boekjaar3</t>
  </si>
  <si>
    <t>EIGEN VERMOGEN</t>
  </si>
  <si>
    <t>10/15</t>
  </si>
  <si>
    <r>
      <rPr>
        <b/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.....................................................................................</t>
    </r>
  </si>
  <si>
    <r>
      <t>Geplaatst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</si>
  <si>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Niet-opgevraagd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</si>
  <si>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Uitgiftepremies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</si>
  <si>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rPr>
        <b/>
        <sz val="10"/>
        <color rgb="FF000000"/>
        <rFont val="Arial"/>
        <family val="2"/>
      </rPr>
      <t>Herwaarderingsmeerwaarden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</t>
    </r>
  </si>
  <si>
    <r>
      <rPr>
        <b/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</si>
  <si>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r>
      <t>Wettelijke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</si>
  <si>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Onbeschikbare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</si>
  <si>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</si>
  <si>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</si>
  <si>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r>
      <t>Belastingvrije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</si>
  <si>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t>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</si>
  <si>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rPr>
        <b/>
        <sz val="10"/>
        <color rgb="FF000000"/>
        <rFont val="Arial"/>
        <family val="2"/>
      </rPr>
      <t>Overgedragen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winst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(verlies)</t>
    </r>
  </si>
  <si>
    <r>
      <rPr>
        <b/>
        <sz val="10"/>
        <color rgb="FF000000"/>
        <rFont val="Arial"/>
        <family val="2"/>
      </rPr>
      <t>Kapitaalsubsidies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</si>
  <si>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</si>
  <si>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</t>
    </r>
  </si>
  <si>
    <t>160/5</t>
  </si>
  <si>
    <r>
      <t>Pensioenen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verplichtingen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</si>
  <si>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</t>
    </r>
  </si>
  <si>
    <r>
      <t>Grote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herstellings-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onderhoudswerken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</si>
  <si>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</t>
    </r>
  </si>
  <si>
    <t>163/5</t>
  </si>
  <si>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</t>
    </r>
  </si>
  <si>
    <t>SCHULDEN</t>
  </si>
  <si>
    <t>17/49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</si>
  <si>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</si>
  <si>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</si>
  <si>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t>170/4</t>
  </si>
  <si>
    <r>
      <t>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</si>
  <si>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r>
      <t>Niet-achtergestelde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obligatieleningen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</t>
    </r>
  </si>
  <si>
    <r>
      <t>Leasingschulden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</si>
  <si>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Kredietinstellingen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</si>
  <si>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</si>
  <si>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r>
      <t>Handelsschulden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</si>
  <si>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Leveranciers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</si>
  <si>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t>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betalen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wissels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</si>
  <si>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Ontvangen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</si>
  <si>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</si>
  <si>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t>178/9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</si>
  <si>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</t>
    </r>
  </si>
  <si>
    <t>42/48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</si>
  <si>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die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binnen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vervallen</t>
    </r>
  </si>
  <si>
    <t>430/8</t>
  </si>
  <si>
    <t>440/4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</si>
  <si>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betrekking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tot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belastingen,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</si>
  <si>
    <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</si>
  <si>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</t>
    </r>
  </si>
  <si>
    <t>450/3</t>
  </si>
  <si>
    <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</t>
    </r>
  </si>
  <si>
    <t>454/9</t>
  </si>
  <si>
    <t>47/48</t>
  </si>
  <si>
    <t>492/3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</si>
  <si>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PASSIVA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</si>
  <si>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t>10/49</t>
  </si>
  <si>
    <t>Belastingen op de toegevoegde waarde en belastingen
ten last van derde</t>
  </si>
  <si>
    <t>code</t>
  </si>
  <si>
    <t>In rekening gebrachte belasting op de toegevoegde waarde</t>
  </si>
  <si>
    <t>aan de onderneming (aftrekbaar)</t>
  </si>
  <si>
    <t>door de onderneming</t>
  </si>
  <si>
    <t>Ingehouden bedrag ten laste van derden</t>
  </si>
  <si>
    <t>Bedrijfsvoorheffing</t>
  </si>
  <si>
    <t>Roerende voorhefing</t>
  </si>
  <si>
    <t xml:space="preserve">     RESULTATENREKENING</t>
  </si>
  <si>
    <t>Bedrijfsopbrengsten</t>
  </si>
  <si>
    <t>Omzet</t>
  </si>
  <si>
    <t xml:space="preserve"> Wijziging in de voorraad goederen in bewerking 
en gereed product en in de bestellingen in        
 uitvoering (toename +, afname -)</t>
  </si>
  <si>
    <t xml:space="preserve"> Geproduceerde vaste activa</t>
  </si>
  <si>
    <t>Andere bedrijfsopbrengsten</t>
  </si>
  <si>
    <t>Bedrijfskosten ( - )</t>
  </si>
  <si>
    <t>Handelsgoederen, grond- en hulpstoffen</t>
  </si>
  <si>
    <t xml:space="preserve">          1. Aankopen</t>
  </si>
  <si>
    <t>600/8</t>
  </si>
  <si>
    <t xml:space="preserve">          2. Wijzigingen in de voorraad (toename -, afname +)</t>
  </si>
  <si>
    <t>Diensten en diverse goederen</t>
  </si>
  <si>
    <t>Bezoldigingen, sociale lasten en pensioenen</t>
  </si>
  <si>
    <t>Afschrijvingen en waardeverminderingen op
 oprichtingskosten, op IVA en MVA</t>
  </si>
  <si>
    <t xml:space="preserve"> Waardeverminderingen op voorraden,biu en handels- (+) toevoeging (-)terugneming
vorderingen</t>
  </si>
  <si>
    <t>631/4</t>
  </si>
  <si>
    <t xml:space="preserve"> Voorzieningen voor risico's en kosten</t>
  </si>
  <si>
    <t>Andere bedrijfskosten</t>
  </si>
  <si>
    <t>640/8</t>
  </si>
  <si>
    <t>Bedrijfswinst ( + )</t>
  </si>
  <si>
    <t>Financiële opbrengsten</t>
  </si>
  <si>
    <t>Opbrengsten uit financiële vaste activa</t>
  </si>
  <si>
    <t>Opbrengsten uit vlottende activa</t>
  </si>
  <si>
    <t>Andere financiële opbrengsten</t>
  </si>
  <si>
    <t>752/9</t>
  </si>
  <si>
    <t>Financiële kosten ( - )</t>
  </si>
  <si>
    <t xml:space="preserve"> Kosten van schulden</t>
  </si>
  <si>
    <t>waardeverminderingen op vlottende activa
andere dan voorraden en biu en handelsvord</t>
  </si>
  <si>
    <t>Andere financiële kosten</t>
  </si>
  <si>
    <t>652/9</t>
  </si>
  <si>
    <t>Ontrekking aan de uitgestelde belastingen</t>
  </si>
  <si>
    <t>Overboeking naar de uitgestelde belastingen</t>
  </si>
  <si>
    <t>Belastingen op het resultaat ( - ) ( + )</t>
  </si>
  <si>
    <t>67/77</t>
  </si>
  <si>
    <t>Belastingen ( - )</t>
  </si>
  <si>
    <t>Regularisatie van belastingen en terugneming 
van voorzieningen van belastingen</t>
  </si>
  <si>
    <t>Winst van het boekjaar ( + )</t>
  </si>
  <si>
    <t xml:space="preserve"> Ontrekking aan de belastingvrije reserves</t>
  </si>
  <si>
    <t>Overboeking naar de belastinvrije reserves</t>
  </si>
  <si>
    <t>Te bestemmen winst van het boekjaar</t>
  </si>
  <si>
    <t>De liquiditeit is de mate waarin de onderneming haar schulden op KT kan terugbetalen</t>
  </si>
  <si>
    <t>Liquiditeit in ruime zin</t>
  </si>
  <si>
    <t>Totaal</t>
  </si>
  <si>
    <t>Liquiditeit in enge zin</t>
  </si>
  <si>
    <t>REV</t>
  </si>
  <si>
    <t>Klantenkrediet</t>
  </si>
  <si>
    <t>Totaal aantal dagen voorraad+klantenkrediet</t>
  </si>
  <si>
    <t>Leverancierskrediet</t>
  </si>
  <si>
    <t>Verschil</t>
  </si>
  <si>
    <t>Solvabiliteit</t>
  </si>
  <si>
    <t xml:space="preserve">Leverancierskrediet </t>
  </si>
  <si>
    <t>Niet-recurrente bedrijfsopbrengsten</t>
  </si>
  <si>
    <t>76A</t>
  </si>
  <si>
    <t>70/76A</t>
  </si>
  <si>
    <t>60/66A</t>
  </si>
  <si>
    <t>Niet-recurrente bedrijfskosten</t>
  </si>
  <si>
    <t>635/8</t>
  </si>
  <si>
    <t>75/76B</t>
  </si>
  <si>
    <t>Niet-recurrente financiële opbrengsten</t>
  </si>
  <si>
    <t>76B</t>
  </si>
  <si>
    <t>65/66B</t>
  </si>
  <si>
    <t>Recuurente financiële kosten</t>
  </si>
  <si>
    <t>Niet-recurrente financiële kosten</t>
  </si>
  <si>
    <t>66B</t>
  </si>
  <si>
    <t>recurrente financiële opbrengsten</t>
  </si>
  <si>
    <t>Winst/verlies van het boekjaar voor belasting</t>
  </si>
  <si>
    <t>670/3</t>
  </si>
  <si>
    <t>66/A</t>
  </si>
  <si>
    <t>Boekjaar 1</t>
  </si>
  <si>
    <t>Boekjaar 2</t>
  </si>
  <si>
    <t>Boekjaar 3</t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</si>
  <si>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</si>
  <si>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</si>
  <si>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</si>
  <si>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</si>
  <si>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</si>
  <si>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</si>
  <si>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</si>
  <si>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</si>
  <si>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</si>
  <si>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</si>
  <si>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</si>
  <si>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</si>
  <si>
    <r>
      <t>Deelnemingen</t>
    </r>
    <r>
      <rPr>
        <sz val="10"/>
        <color theme="1"/>
        <rFont val="Arial"/>
        <family val="2"/>
      </rPr>
      <t xml:space="preserve"> </t>
    </r>
  </si>
  <si>
    <t>Vorderingen</t>
  </si>
  <si>
    <t>bestaat</t>
  </si>
  <si>
    <t>Deelnemingen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</si>
  <si>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</si>
  <si>
    <t>Aandelen</t>
  </si>
  <si>
    <t>Omloopsnelheid voorraden</t>
  </si>
  <si>
    <t>Omlooptijd</t>
  </si>
  <si>
    <t>21/28</t>
  </si>
  <si>
    <t>boekjaar1</t>
  </si>
  <si>
    <t>2019</t>
  </si>
  <si>
    <r>
      <t>Financiële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............................................................</t>
    </r>
  </si>
  <si>
    <t>Vorderingen op ten hoogste één jaar .....................................</t>
  </si>
  <si>
    <t>Geldbeleggingen ......................................................................</t>
  </si>
  <si>
    <t>Liquide middelen ......................................................................</t>
  </si>
  <si>
    <t>Overlopende rekeningen .........................................................</t>
  </si>
  <si>
    <t>Schulden op ten hoogste één jaar ..........................................</t>
  </si>
  <si>
    <t>Omzet + incl. btw. Code 9146 toelichting</t>
  </si>
  <si>
    <t>AK HG GR HLPSTF + DNST &amp; DIVG + BTW AK code9145</t>
  </si>
  <si>
    <t>Omzet aan kostprijs (code 60)</t>
  </si>
  <si>
    <t>Zijn dat profielen dan?</t>
  </si>
  <si>
    <t>Is de verhoging van de liquide middelen vanwege covid of de evolutie van het bdrijf?</t>
  </si>
  <si>
    <t>Vorderingen dalen vanwege minder verkopen?</t>
  </si>
  <si>
    <t>5 delen door 3</t>
  </si>
  <si>
    <t>6 delen door 3</t>
  </si>
  <si>
    <t>5 delen door 2</t>
  </si>
  <si>
    <t>TOTAAL VAN DE PASSIVA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</si>
</sst>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0_ "/>
    <numFmt numFmtId="165" formatCode="0.000_ "/>
    <numFmt numFmtId="166" formatCode="_ [$€-813]\ * #,##0.00_ ;_ [$€-813]\ * \-#,##0.00_ ;_ [$€-813]\ * &quot;-&quot;??_ ;_ @_ "/>
  </numFmts>
  <fonts count="26"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i/>
      <sz val="9"/>
      <color rgb="FF000000"/>
      <name val="Helvetica"/>
      <family val="3"/>
      <charset val="134"/>
    </font>
    <font>
      <sz val="8"/>
      <color rgb="FF000000"/>
      <name val="Arial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65" fontId="3" fillId="0" borderId="0" xfId="0" applyNumberFormat="1" applyFont="1" applyFill="1" applyBorder="1" applyAlignment="1">
      <alignment horizontal="left" vertical="top"/>
    </xf>
    <xf numFmtId="165" fontId="2" fillId="0" borderId="0" xfId="0" applyNumberFormat="1" applyFont="1" applyFill="1" applyBorder="1" applyAlignment="1">
      <alignment horizontal="left" vertical="top"/>
    </xf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4" fontId="0" fillId="0" borderId="0" xfId="0" applyNumberFormat="1"/>
    <xf numFmtId="0" fontId="6" fillId="0" borderId="0" xfId="0" applyFont="1" applyBorder="1" applyAlignment="1">
      <alignment wrapText="1"/>
    </xf>
    <xf numFmtId="0" fontId="8" fillId="0" borderId="0" xfId="0" applyFont="1" applyBorder="1"/>
    <xf numFmtId="0" fontId="9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4" fontId="9" fillId="0" borderId="0" xfId="0" applyNumberFormat="1" applyFont="1" applyFill="1" applyBorder="1" applyAlignment="1">
      <alignment horizontal="left" vertical="top"/>
    </xf>
    <xf numFmtId="3" fontId="0" fillId="0" borderId="0" xfId="0" applyNumberFormat="1"/>
    <xf numFmtId="0" fontId="9" fillId="3" borderId="0" xfId="0" applyFont="1" applyFill="1" applyBorder="1" applyAlignment="1">
      <alignment horizontal="left" vertical="top"/>
    </xf>
    <xf numFmtId="0" fontId="11" fillId="3" borderId="0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/>
    <xf numFmtId="164" fontId="9" fillId="0" borderId="0" xfId="0" applyNumberFormat="1" applyFont="1" applyFill="1" applyBorder="1" applyAlignment="1">
      <alignment horizontal="left" vertical="top"/>
    </xf>
    <xf numFmtId="3" fontId="9" fillId="0" borderId="0" xfId="0" applyNumberFormat="1" applyFont="1" applyFill="1" applyBorder="1" applyAlignment="1">
      <alignment horizontal="left" vertical="top"/>
    </xf>
    <xf numFmtId="3" fontId="9" fillId="3" borderId="0" xfId="0" applyNumberFormat="1" applyFont="1" applyFill="1" applyBorder="1" applyAlignment="1">
      <alignment horizontal="left" vertical="top"/>
    </xf>
    <xf numFmtId="4" fontId="10" fillId="0" borderId="0" xfId="0" applyNumberFormat="1" applyFont="1"/>
    <xf numFmtId="164" fontId="9" fillId="3" borderId="0" xfId="0" applyNumberFormat="1" applyFont="1" applyFill="1" applyBorder="1" applyAlignment="1">
      <alignment horizontal="left" vertical="top"/>
    </xf>
    <xf numFmtId="4" fontId="9" fillId="3" borderId="0" xfId="0" applyNumberFormat="1" applyFont="1" applyFill="1" applyBorder="1" applyAlignment="1">
      <alignment horizontal="left" vertical="top"/>
    </xf>
    <xf numFmtId="4" fontId="10" fillId="3" borderId="0" xfId="0" applyNumberFormat="1" applyFont="1" applyFill="1"/>
    <xf numFmtId="10" fontId="10" fillId="3" borderId="0" xfId="1" applyNumberFormat="1" applyFont="1" applyFill="1"/>
    <xf numFmtId="10" fontId="14" fillId="0" borderId="0" xfId="1" applyNumberFormat="1" applyFont="1"/>
    <xf numFmtId="0" fontId="15" fillId="0" borderId="0" xfId="0" applyFont="1" applyFill="1" applyBorder="1"/>
    <xf numFmtId="0" fontId="0" fillId="0" borderId="0" xfId="0" applyAlignment="1">
      <alignment horizontal="center"/>
    </xf>
    <xf numFmtId="2" fontId="10" fillId="0" borderId="0" xfId="0" applyNumberFormat="1" applyFont="1"/>
    <xf numFmtId="2" fontId="9" fillId="0" borderId="0" xfId="0" applyNumberFormat="1" applyFont="1" applyFill="1" applyBorder="1" applyAlignment="1">
      <alignment horizontal="left" vertical="top"/>
    </xf>
    <xf numFmtId="2" fontId="14" fillId="0" borderId="0" xfId="1" applyNumberFormat="1" applyFont="1"/>
    <xf numFmtId="10" fontId="0" fillId="0" borderId="0" xfId="0" applyNumberFormat="1"/>
    <xf numFmtId="10" fontId="10" fillId="2" borderId="0" xfId="1" applyNumberFormat="1" applyFont="1" applyFill="1"/>
    <xf numFmtId="10" fontId="10" fillId="0" borderId="0" xfId="1" applyNumberFormat="1" applyFont="1" applyFill="1"/>
    <xf numFmtId="9" fontId="10" fillId="3" borderId="0" xfId="1" applyFont="1" applyFill="1"/>
    <xf numFmtId="49" fontId="16" fillId="0" borderId="0" xfId="0" applyNumberFormat="1" applyFont="1" applyAlignment="1">
      <alignment horizontal="center"/>
    </xf>
    <xf numFmtId="9" fontId="10" fillId="0" borderId="0" xfId="1" applyFont="1" applyFill="1"/>
    <xf numFmtId="0" fontId="0" fillId="0" borderId="0" xfId="0" applyFill="1"/>
    <xf numFmtId="9" fontId="14" fillId="0" borderId="0" xfId="1" applyFont="1"/>
    <xf numFmtId="0" fontId="12" fillId="0" borderId="0" xfId="0" applyFont="1"/>
    <xf numFmtId="43" fontId="17" fillId="0" borderId="0" xfId="2" applyFont="1"/>
    <xf numFmtId="43" fontId="0" fillId="0" borderId="0" xfId="2" applyFont="1"/>
    <xf numFmtId="0" fontId="0" fillId="0" borderId="2" xfId="0" applyBorder="1"/>
    <xf numFmtId="0" fontId="0" fillId="0" borderId="2" xfId="0" applyBorder="1" applyAlignment="1">
      <alignment wrapText="1"/>
    </xf>
    <xf numFmtId="0" fontId="18" fillId="0" borderId="0" xfId="0" applyFont="1"/>
    <xf numFmtId="4" fontId="0" fillId="0" borderId="0" xfId="0" applyNumberFormat="1" applyFont="1"/>
    <xf numFmtId="43" fontId="18" fillId="0" borderId="0" xfId="2" applyFont="1"/>
    <xf numFmtId="43" fontId="0" fillId="3" borderId="0" xfId="2" applyFont="1" applyFill="1"/>
    <xf numFmtId="43" fontId="17" fillId="3" borderId="0" xfId="2" applyFont="1" applyFill="1"/>
    <xf numFmtId="0" fontId="6" fillId="3" borderId="0" xfId="0" applyFont="1" applyFill="1" applyBorder="1"/>
    <xf numFmtId="0" fontId="15" fillId="0" borderId="0" xfId="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3" borderId="0" xfId="0" applyFont="1" applyFill="1" applyBorder="1"/>
    <xf numFmtId="0" fontId="7" fillId="3" borderId="0" xfId="0" applyFont="1" applyFill="1" applyBorder="1" applyAlignment="1">
      <alignment wrapText="1"/>
    </xf>
    <xf numFmtId="10" fontId="17" fillId="3" borderId="0" xfId="1" applyNumberFormat="1" applyFont="1" applyFill="1"/>
    <xf numFmtId="10" fontId="17" fillId="2" borderId="0" xfId="1" applyNumberFormat="1" applyFont="1" applyFill="1"/>
    <xf numFmtId="1" fontId="9" fillId="0" borderId="0" xfId="0" applyNumberFormat="1" applyFont="1" applyFill="1" applyBorder="1" applyAlignment="1">
      <alignment horizontal="center" vertical="top"/>
    </xf>
    <xf numFmtId="10" fontId="17" fillId="0" borderId="0" xfId="1" applyNumberFormat="1" applyFont="1" applyFill="1"/>
    <xf numFmtId="164" fontId="9" fillId="0" borderId="0" xfId="0" applyNumberFormat="1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/>
    </xf>
    <xf numFmtId="10" fontId="10" fillId="4" borderId="0" xfId="1" applyNumberFormat="1" applyFont="1" applyFill="1"/>
    <xf numFmtId="0" fontId="7" fillId="4" borderId="0" xfId="0" applyFont="1" applyFill="1" applyBorder="1"/>
    <xf numFmtId="10" fontId="17" fillId="4" borderId="0" xfId="1" applyNumberFormat="1" applyFont="1" applyFill="1"/>
    <xf numFmtId="0" fontId="0" fillId="5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NumberFormat="1" applyBorder="1"/>
    <xf numFmtId="0" fontId="0" fillId="0" borderId="0" xfId="0" applyNumberFormat="1"/>
    <xf numFmtId="0" fontId="15" fillId="0" borderId="0" xfId="0" applyNumberFormat="1" applyFont="1"/>
    <xf numFmtId="0" fontId="19" fillId="0" borderId="0" xfId="0" applyNumberFormat="1" applyFont="1"/>
    <xf numFmtId="0" fontId="21" fillId="5" borderId="2" xfId="0" applyNumberFormat="1" applyFont="1" applyFill="1" applyBorder="1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21" fillId="0" borderId="2" xfId="0" applyNumberFormat="1" applyFont="1" applyBorder="1"/>
    <xf numFmtId="0" fontId="22" fillId="0" borderId="2" xfId="0" applyNumberFormat="1" applyFont="1" applyBorder="1" applyAlignment="1">
      <alignment horizontal="right"/>
    </xf>
    <xf numFmtId="0" fontId="22" fillId="0" borderId="2" xfId="0" applyNumberFormat="1" applyFont="1" applyBorder="1"/>
    <xf numFmtId="0" fontId="21" fillId="0" borderId="2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23" fillId="0" borderId="0" xfId="0" applyNumberFormat="1" applyFont="1" applyBorder="1" applyAlignment="1">
      <alignment horizontal="right"/>
    </xf>
    <xf numFmtId="0" fontId="19" fillId="0" borderId="2" xfId="0" applyNumberFormat="1" applyFont="1" applyBorder="1" applyAlignment="1">
      <alignment horizontal="center"/>
    </xf>
    <xf numFmtId="0" fontId="19" fillId="0" borderId="2" xfId="0" applyNumberFormat="1" applyFont="1" applyBorder="1"/>
    <xf numFmtId="0" fontId="0" fillId="0" borderId="2" xfId="0" applyNumberFormat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2" xfId="0" applyNumberFormat="1" applyFill="1" applyBorder="1"/>
    <xf numFmtId="0" fontId="0" fillId="0" borderId="0" xfId="0" applyNumberFormat="1" applyAlignment="1">
      <alignment horizontal="center"/>
    </xf>
    <xf numFmtId="164" fontId="11" fillId="0" borderId="0" xfId="0" applyNumberFormat="1" applyFont="1" applyFill="1" applyBorder="1" applyAlignment="1">
      <alignment horizontal="left" vertical="top"/>
    </xf>
    <xf numFmtId="4" fontId="11" fillId="0" borderId="0" xfId="0" applyNumberFormat="1" applyFont="1" applyFill="1" applyBorder="1" applyAlignment="1">
      <alignment horizontal="left" vertical="top"/>
    </xf>
    <xf numFmtId="4" fontId="12" fillId="0" borderId="0" xfId="0" applyNumberFormat="1" applyFont="1"/>
    <xf numFmtId="3" fontId="11" fillId="0" borderId="0" xfId="0" applyNumberFormat="1" applyFont="1" applyFill="1" applyBorder="1" applyAlignment="1">
      <alignment horizontal="left" vertical="top"/>
    </xf>
    <xf numFmtId="3" fontId="12" fillId="0" borderId="0" xfId="0" applyNumberFormat="1" applyFont="1"/>
    <xf numFmtId="3" fontId="0" fillId="0" borderId="0" xfId="0" applyNumberFormat="1" applyFont="1"/>
    <xf numFmtId="4" fontId="25" fillId="0" borderId="0" xfId="0" applyNumberFormat="1" applyFont="1"/>
    <xf numFmtId="3" fontId="25" fillId="0" borderId="0" xfId="0" applyNumberFormat="1" applyFont="1"/>
    <xf numFmtId="2" fontId="10" fillId="0" borderId="0" xfId="0" applyNumberFormat="1" applyFont="1" applyAlignment="1">
      <alignment horizontal="left"/>
    </xf>
    <xf numFmtId="3" fontId="22" fillId="0" borderId="2" xfId="0" applyNumberFormat="1" applyFont="1" applyBorder="1" applyAlignment="1">
      <alignment horizontal="right"/>
    </xf>
    <xf numFmtId="4" fontId="22" fillId="0" borderId="2" xfId="0" applyNumberFormat="1" applyFont="1" applyBorder="1" applyAlignment="1">
      <alignment horizontal="right"/>
    </xf>
    <xf numFmtId="3" fontId="21" fillId="0" borderId="2" xfId="0" applyNumberFormat="1" applyFont="1" applyBorder="1" applyAlignment="1">
      <alignment horizontal="right"/>
    </xf>
    <xf numFmtId="4" fontId="0" fillId="0" borderId="2" xfId="0" applyNumberFormat="1" applyBorder="1"/>
    <xf numFmtId="10" fontId="24" fillId="0" borderId="2" xfId="1" applyNumberFormat="1" applyFont="1" applyBorder="1"/>
    <xf numFmtId="43" fontId="0" fillId="0" borderId="2" xfId="0" applyNumberFormat="1" applyBorder="1"/>
    <xf numFmtId="43" fontId="0" fillId="0" borderId="0" xfId="0" applyNumberFormat="1"/>
    <xf numFmtId="10" fontId="0" fillId="0" borderId="2" xfId="1" applyNumberFormat="1" applyFont="1" applyBorder="1"/>
    <xf numFmtId="3" fontId="0" fillId="0" borderId="2" xfId="0" applyNumberForma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3" fontId="0" fillId="0" borderId="2" xfId="0" applyNumberFormat="1" applyBorder="1"/>
    <xf numFmtId="2" fontId="12" fillId="6" borderId="2" xfId="0" applyNumberFormat="1" applyFont="1" applyFill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2" fontId="20" fillId="0" borderId="1" xfId="0" applyNumberFormat="1" applyFont="1" applyBorder="1"/>
    <xf numFmtId="166" fontId="22" fillId="0" borderId="2" xfId="0" applyNumberFormat="1" applyFont="1" applyBorder="1" applyAlignment="1">
      <alignment horizontal="right"/>
    </xf>
    <xf numFmtId="44" fontId="22" fillId="0" borderId="2" xfId="3" applyFont="1" applyBorder="1" applyAlignment="1">
      <alignment horizontal="right"/>
    </xf>
    <xf numFmtId="44" fontId="21" fillId="0" borderId="2" xfId="3" applyFont="1" applyBorder="1" applyAlignment="1">
      <alignment horizontal="right"/>
    </xf>
    <xf numFmtId="44" fontId="0" fillId="0" borderId="0" xfId="0" applyNumberFormat="1"/>
    <xf numFmtId="0" fontId="7" fillId="0" borderId="0" xfId="0" applyFont="1" applyFill="1" applyBorder="1"/>
  </cellXfs>
  <cellStyles count="4">
    <cellStyle name="Komma" xfId="2" builtinId="3"/>
    <cellStyle name="Procent" xfId="1" builtinId="5"/>
    <cellStyle name="Standaard" xfId="0" builtinId="0"/>
    <cellStyle name="Valuta" xfId="3" builtin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Klant &amp;</a:t>
            </a:r>
            <a:r>
              <a:rPr lang="nl-BE" baseline="0"/>
              <a:t> Leveranciers-krediet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KlantLevKrediet!$A$3</c:f>
              <c:strCache>
                <c:ptCount val="1"/>
                <c:pt idx="0">
                  <c:v>Klantenkrediet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KlantLevKrediet!$B$2:$D$2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KlantLevKrediet!$B$3:$D$3</c:f>
              <c:numCache>
                <c:formatCode>0.00</c:formatCode>
                <c:ptCount val="3"/>
                <c:pt idx="0">
                  <c:v>83.225018118753539</c:v>
                </c:pt>
                <c:pt idx="1">
                  <c:v>68.012294082938809</c:v>
                </c:pt>
                <c:pt idx="2">
                  <c:v>61.351918116116217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1-4D74-A794-2AA0C9F2F6AA}"/>
            </c:ext>
          </c:extLst>
        </c:ser>
        <c:ser>
          <c:idx val="1"/>
          <c:order val="1"/>
          <c:tx>
            <c:strRef>
              <c:f>KlantLevKrediet!$A$7</c:f>
              <c:strCache>
                <c:ptCount val="1"/>
                <c:pt idx="0">
                  <c:v>Leverancierskrediet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KlantLevKrediet!$B$2:$D$2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KlantLevKrediet!$B$7:$D$7</c:f>
              <c:numCache>
                <c:formatCode>0.00</c:formatCode>
                <c:ptCount val="3"/>
                <c:pt idx="0">
                  <c:v>38.839350464498224</c:v>
                </c:pt>
                <c:pt idx="1">
                  <c:v>43.585477821023368</c:v>
                </c:pt>
                <c:pt idx="2">
                  <c:v>48.046851340739153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1-4D74-A794-2AA0C9F2F6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2518208"/>
        <c:axId val="612522800"/>
      </c:lineChart>
      <c:catAx>
        <c:axId val="6125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12522800"/>
        <c:crosses val="autoZero"/>
        <c:auto val="1"/>
        <c:lblAlgn val="ctr"/>
        <c:lblOffset val="100"/>
        <c:noMultiLvlLbl val="0"/>
      </c:catAx>
      <c:valAx>
        <c:axId val="6125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125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REV!$B$2:$D$2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REV!$B$5:$D$5</c:f>
              <c:numCache>
                <c:formatCode>0.00%</c:formatCode>
                <c:ptCount val="3"/>
                <c:pt idx="0">
                  <c:v>0.232271442413471</c:v>
                </c:pt>
                <c:pt idx="1">
                  <c:v>6.1513760642326394E-2</c:v>
                </c:pt>
                <c:pt idx="2">
                  <c:v>0.28271146837962524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1-4AF8-A3CB-139F1BFE8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4171696"/>
        <c:axId val="754177928"/>
      </c:barChart>
      <c:catAx>
        <c:axId val="75417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4177928"/>
        <c:crosses val="autoZero"/>
        <c:auto val="1"/>
        <c:lblAlgn val="ctr"/>
        <c:lblOffset val="100"/>
        <c:noMultiLvlLbl val="0"/>
      </c:catAx>
      <c:valAx>
        <c:axId val="75417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417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Solvabiliteit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Solvabiliteit!$B$1:$D$1</c:f>
              <c:strCache>
                <c:ptCount val="3"/>
                <c:pt idx="0">
                  <c:v>Boekjaar1</c:v>
                </c:pt>
                <c:pt idx="1">
                  <c:v>Boekjaar2</c:v>
                </c:pt>
                <c:pt idx="2">
                  <c:v>Boekjaar3</c:v>
                </c:pt>
              </c:strCache>
            </c:strRef>
          </c:cat>
          <c:val>
            <c:numRef>
              <c:f>Solvabiliteit!$B$4:$D$4</c:f>
              <c:numCache>
                <c:formatCode>0.00%</c:formatCode>
                <c:ptCount val="3"/>
                <c:pt idx="0">
                  <c:v>0.53356945055377769</c:v>
                </c:pt>
                <c:pt idx="1">
                  <c:v>0.5202902600602769</c:v>
                </c:pt>
                <c:pt idx="2">
                  <c:v>0.50360066871220666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D-456A-B642-F67356024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149064"/>
        <c:axId val="754148736"/>
      </c:barChart>
      <c:catAx>
        <c:axId val="75414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4148736"/>
        <c:crosses val="autoZero"/>
        <c:auto val="1"/>
        <c:lblAlgn val="ctr"/>
        <c:lblOffset val="100"/>
        <c:noMultiLvlLbl val="0"/>
      </c:catAx>
      <c:valAx>
        <c:axId val="754148736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414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Liquiditeit!$A$3</c:f>
              <c:strCache>
                <c:ptCount val="1"/>
                <c:pt idx="0">
                  <c:v>Liquiditeit in ruime zin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Liquiditeit!$B$5:$D$5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Liquiditeit!$B$3:$D$3</c:f>
              <c:numCache>
                <c:formatCode>0.00</c:formatCode>
                <c:ptCount val="3"/>
                <c:pt idx="0">
                  <c:v>1.9758283813609143</c:v>
                </c:pt>
                <c:pt idx="1">
                  <c:v>1.876442667849229</c:v>
                </c:pt>
                <c:pt idx="2">
                  <c:v>1.8021053473755084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E-4001-87B8-B810109ACA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4153656"/>
        <c:axId val="754153984"/>
      </c:barChart>
      <c:catAx>
        <c:axId val="75415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4153984"/>
        <c:crosses val="autoZero"/>
        <c:auto val="1"/>
        <c:lblAlgn val="ctr"/>
        <c:lblOffset val="100"/>
        <c:noMultiLvlLbl val="0"/>
      </c:catAx>
      <c:valAx>
        <c:axId val="754153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415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Liquiditeit!$A$19</c:f>
              <c:strCache>
                <c:ptCount val="1"/>
                <c:pt idx="0">
                  <c:v>Liquiditeit in enge zin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Liquiditeit!$B$5:$D$5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Liquiditeit!$B$19:$D$19</c:f>
              <c:numCache>
                <c:formatCode>0.00</c:formatCode>
                <c:ptCount val="3"/>
                <c:pt idx="0">
                  <c:v>1.3502979881335486</c:v>
                </c:pt>
                <c:pt idx="1">
                  <c:v>1.3921549703105489</c:v>
                </c:pt>
                <c:pt idx="2">
                  <c:v>1.4241292214455199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0-4684-BC94-ADD70845F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861016"/>
        <c:axId val="749857408"/>
      </c:barChart>
      <c:catAx>
        <c:axId val="74986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9857408"/>
        <c:crosses val="autoZero"/>
        <c:auto val="1"/>
        <c:lblAlgn val="ctr"/>
        <c:lblOffset val="100"/>
        <c:noMultiLvlLbl val="0"/>
      </c:catAx>
      <c:valAx>
        <c:axId val="749857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986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14</xdr:row>
      <xdr:rowOff>100012</xdr:rowOff>
    </xdr:from>
    <xdr:to>
      <xdr:col>2</xdr:col>
      <xdr:colOff>76200</xdr:colOff>
      <xdr:row>24</xdr:row>
      <xdr:rowOff>80962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0F994CC-5071-405D-807C-5EEDBCF2B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7</xdr:row>
      <xdr:rowOff>166687</xdr:rowOff>
    </xdr:from>
    <xdr:to>
      <xdr:col>4</xdr:col>
      <xdr:colOff>0</xdr:colOff>
      <xdr:row>22</xdr:row>
      <xdr:rowOff>52387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F5AFDE1-985D-4121-9F16-367968B39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1104900</xdr:colOff>
      <xdr:row>8</xdr:row>
      <xdr:rowOff>109537</xdr:rowOff>
    </xdr:from>
    <xdr:to>
      <xdr:col>3</xdr:col>
      <xdr:colOff>142875</xdr:colOff>
      <xdr:row>22</xdr:row>
      <xdr:rowOff>185737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F7C1F8-8BB2-42EF-A77C-DCF1F56A0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24</xdr:row>
      <xdr:rowOff>23812</xdr:rowOff>
    </xdr:from>
    <xdr:to>
      <xdr:col>11</xdr:col>
      <xdr:colOff>323850</xdr:colOff>
      <xdr:row>38</xdr:row>
      <xdr:rowOff>100012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BA04591-5D45-44E5-A6EE-82A557BCC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</xdr:colOff>
      <xdr:row>4</xdr:row>
      <xdr:rowOff>128587</xdr:rowOff>
    </xdr:from>
    <xdr:to>
      <xdr:col>11</xdr:col>
      <xdr:colOff>404812</xdr:colOff>
      <xdr:row>19</xdr:row>
      <xdr:rowOff>33337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2F842442-5239-4DEC-B25D-9D8A18110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zoomScale="70" zoomScaleNormal="70" workbookViewId="0">
      <selection activeCell="F13" sqref="F13"/>
    </sheetView>
  </sheetViews>
  <sheetFormatPr defaultRowHeight="15"/>
  <cols>
    <col min="1" max="1" width="49.28515625" bestFit="1" customWidth="1"/>
    <col min="3" max="3" width="14.28515625" customWidth="1"/>
    <col min="4" max="4" width="14.42578125" bestFit="1" customWidth="1"/>
    <col min="5" max="5" width="18.7109375" bestFit="1" customWidth="1"/>
    <col min="6" max="6" width="10.85546875" bestFit="1" customWidth="1"/>
    <col min="8" max="8" width="11.7109375" bestFit="1" customWidth="1"/>
  </cols>
  <sheetData>
    <row r="1" spans="1:5">
      <c r="A1" s="12" t="s">
        <v>0</v>
      </c>
      <c r="B1" s="12"/>
      <c r="C1" s="18"/>
      <c r="D1" s="18"/>
    </row>
    <row r="2" spans="1:5">
      <c r="A2" s="12"/>
      <c r="B2" s="12"/>
      <c r="C2">
        <v>2018</v>
      </c>
      <c r="D2" s="38" t="s">
        <v>219</v>
      </c>
      <c r="E2">
        <v>2020</v>
      </c>
    </row>
    <row r="3" spans="1:5">
      <c r="A3" s="13" t="s">
        <v>1</v>
      </c>
      <c r="B3" s="12" t="s">
        <v>2</v>
      </c>
      <c r="C3" s="30" t="s">
        <v>218</v>
      </c>
      <c r="D3" s="30" t="s">
        <v>60</v>
      </c>
      <c r="E3" s="30" t="s">
        <v>61</v>
      </c>
    </row>
    <row r="4" spans="1:5">
      <c r="A4" s="12" t="s">
        <v>7</v>
      </c>
      <c r="B4" s="20">
        <v>20</v>
      </c>
      <c r="C4" s="96">
        <v>0</v>
      </c>
      <c r="D4" s="14">
        <v>0</v>
      </c>
      <c r="E4" s="9">
        <v>0</v>
      </c>
    </row>
    <row r="5" spans="1:5">
      <c r="A5" s="16" t="s">
        <v>6</v>
      </c>
      <c r="B5" s="16" t="s">
        <v>217</v>
      </c>
      <c r="C5" s="25">
        <v>43992974</v>
      </c>
      <c r="D5" s="25">
        <v>40545180</v>
      </c>
      <c r="E5" s="25">
        <v>38407725</v>
      </c>
    </row>
    <row r="6" spans="1:5">
      <c r="A6" s="12" t="s">
        <v>8</v>
      </c>
      <c r="B6" s="20">
        <v>21</v>
      </c>
      <c r="C6" s="14"/>
      <c r="D6" s="14"/>
      <c r="E6" s="9"/>
    </row>
    <row r="7" spans="1:5">
      <c r="A7" s="12" t="s">
        <v>9</v>
      </c>
      <c r="B7" s="13" t="s">
        <v>10</v>
      </c>
      <c r="C7" s="91">
        <v>39315814</v>
      </c>
      <c r="D7" s="91">
        <v>35816724</v>
      </c>
      <c r="E7" s="90">
        <v>33677563</v>
      </c>
    </row>
    <row r="8" spans="1:5">
      <c r="A8" s="12" t="s">
        <v>11</v>
      </c>
      <c r="B8" s="20">
        <v>22</v>
      </c>
      <c r="C8" s="15">
        <v>33454519</v>
      </c>
      <c r="D8" s="21">
        <v>30821162</v>
      </c>
      <c r="E8" s="9">
        <v>29174748</v>
      </c>
    </row>
    <row r="9" spans="1:5">
      <c r="A9" s="12" t="s">
        <v>12</v>
      </c>
      <c r="B9" s="20">
        <v>23</v>
      </c>
      <c r="C9" s="15">
        <v>4350447</v>
      </c>
      <c r="D9" s="21">
        <v>3080866</v>
      </c>
      <c r="E9" s="9">
        <v>2973239</v>
      </c>
    </row>
    <row r="10" spans="1:5">
      <c r="A10" s="12" t="s">
        <v>13</v>
      </c>
      <c r="B10" s="20">
        <v>24</v>
      </c>
      <c r="C10" s="15">
        <v>1306805</v>
      </c>
      <c r="D10" s="14">
        <v>1496499</v>
      </c>
      <c r="E10" s="9">
        <v>1277916</v>
      </c>
    </row>
    <row r="11" spans="1:5">
      <c r="A11" s="12" t="s">
        <v>14</v>
      </c>
      <c r="B11" s="20">
        <v>25</v>
      </c>
      <c r="C11" s="21"/>
      <c r="D11" s="14"/>
      <c r="E11" s="9"/>
    </row>
    <row r="12" spans="1:5">
      <c r="A12" s="12" t="s">
        <v>15</v>
      </c>
      <c r="B12" s="20">
        <v>26</v>
      </c>
      <c r="C12" s="14"/>
      <c r="D12" s="14"/>
      <c r="E12" s="9"/>
    </row>
    <row r="13" spans="1:5">
      <c r="A13" s="12" t="s">
        <v>16</v>
      </c>
      <c r="B13" s="20">
        <v>27</v>
      </c>
      <c r="C13" s="14"/>
      <c r="D13" s="14"/>
      <c r="E13" s="9"/>
    </row>
    <row r="14" spans="1:5">
      <c r="A14" s="13" t="s">
        <v>220</v>
      </c>
      <c r="B14" s="88">
        <v>28</v>
      </c>
      <c r="C14" s="89">
        <v>4677160</v>
      </c>
      <c r="D14" s="89">
        <v>4728456</v>
      </c>
      <c r="E14" s="90">
        <v>4730161</v>
      </c>
    </row>
    <row r="15" spans="1:5">
      <c r="A15" s="12" t="s">
        <v>18</v>
      </c>
      <c r="B15" s="12" t="s">
        <v>19</v>
      </c>
      <c r="C15" s="15">
        <v>4524700</v>
      </c>
      <c r="D15" s="14">
        <v>4524700</v>
      </c>
      <c r="E15" s="14">
        <v>4524700</v>
      </c>
    </row>
    <row r="16" spans="1:5">
      <c r="A16" s="12" t="s">
        <v>20</v>
      </c>
      <c r="B16" s="20">
        <v>280</v>
      </c>
      <c r="C16" s="15">
        <v>4524700</v>
      </c>
      <c r="D16" s="14">
        <v>4524700</v>
      </c>
      <c r="E16" s="14">
        <v>4524700</v>
      </c>
    </row>
    <row r="17" spans="1:5">
      <c r="A17" s="12" t="s">
        <v>21</v>
      </c>
      <c r="B17" s="20">
        <v>281</v>
      </c>
      <c r="C17" s="14"/>
      <c r="D17" s="14"/>
      <c r="E17" s="9"/>
    </row>
    <row r="18" spans="1:5">
      <c r="A18" s="12" t="s">
        <v>22</v>
      </c>
      <c r="B18" s="12"/>
      <c r="C18" s="14"/>
      <c r="D18" s="14"/>
      <c r="E18" s="9"/>
    </row>
    <row r="19" spans="1:5">
      <c r="A19" s="12" t="s">
        <v>23</v>
      </c>
      <c r="B19" s="12" t="s">
        <v>24</v>
      </c>
      <c r="C19" s="14">
        <f>C20+C21</f>
        <v>0</v>
      </c>
      <c r="D19" s="14">
        <f>D20+D21</f>
        <v>0</v>
      </c>
      <c r="E19" s="9">
        <f>E20+E21</f>
        <v>0</v>
      </c>
    </row>
    <row r="20" spans="1:5">
      <c r="A20" s="12" t="s">
        <v>20</v>
      </c>
      <c r="B20" s="20">
        <v>282</v>
      </c>
      <c r="C20" s="14"/>
      <c r="D20" s="14"/>
      <c r="E20" s="9"/>
    </row>
    <row r="21" spans="1:5">
      <c r="A21" s="12" t="s">
        <v>21</v>
      </c>
      <c r="B21" s="20">
        <v>283</v>
      </c>
      <c r="C21" s="14"/>
      <c r="D21" s="14"/>
      <c r="E21" s="9"/>
    </row>
    <row r="22" spans="1:5">
      <c r="A22" s="12" t="s">
        <v>25</v>
      </c>
      <c r="B22" s="12" t="s">
        <v>26</v>
      </c>
      <c r="C22" s="15">
        <v>152460</v>
      </c>
      <c r="D22" s="14">
        <v>203756</v>
      </c>
      <c r="E22" s="9">
        <v>205461</v>
      </c>
    </row>
    <row r="23" spans="1:5">
      <c r="A23" s="12" t="s">
        <v>27</v>
      </c>
      <c r="B23" s="20">
        <v>284</v>
      </c>
      <c r="C23" s="15">
        <v>125000</v>
      </c>
      <c r="D23" s="14">
        <v>175000</v>
      </c>
      <c r="E23" s="9">
        <v>175000</v>
      </c>
    </row>
    <row r="24" spans="1:5">
      <c r="A24" s="12" t="s">
        <v>28</v>
      </c>
      <c r="B24" s="12" t="s">
        <v>29</v>
      </c>
      <c r="C24" s="15">
        <v>27460</v>
      </c>
      <c r="D24" s="14">
        <v>28756</v>
      </c>
      <c r="E24" s="9">
        <v>30461</v>
      </c>
    </row>
    <row r="25" spans="1:5">
      <c r="A25" s="12"/>
      <c r="B25" s="12"/>
      <c r="C25" s="14"/>
      <c r="D25" s="14"/>
      <c r="E25" s="9"/>
    </row>
    <row r="26" spans="1:5">
      <c r="A26" s="16" t="s">
        <v>30</v>
      </c>
      <c r="B26" s="16" t="s">
        <v>31</v>
      </c>
      <c r="C26" s="26">
        <f>C27+C30+C39+C42+C45+C46</f>
        <v>129255154</v>
      </c>
      <c r="D26" s="26">
        <v>133956403</v>
      </c>
      <c r="E26" s="26">
        <v>165689642</v>
      </c>
    </row>
    <row r="27" spans="1:5">
      <c r="A27" s="12" t="s">
        <v>32</v>
      </c>
      <c r="B27" s="88">
        <v>29</v>
      </c>
      <c r="C27" s="89">
        <v>0</v>
      </c>
      <c r="D27" s="89">
        <v>0</v>
      </c>
      <c r="E27" s="90">
        <v>0</v>
      </c>
    </row>
    <row r="28" spans="1:5">
      <c r="A28" s="12" t="s">
        <v>33</v>
      </c>
      <c r="B28" s="20">
        <v>290</v>
      </c>
      <c r="C28" s="14"/>
      <c r="D28" s="14"/>
      <c r="E28" s="9"/>
    </row>
    <row r="29" spans="1:5">
      <c r="A29" s="12" t="s">
        <v>34</v>
      </c>
      <c r="B29" s="20">
        <v>291</v>
      </c>
      <c r="C29" s="14"/>
      <c r="D29" s="14"/>
      <c r="E29" s="9"/>
    </row>
    <row r="30" spans="1:5">
      <c r="A30" s="12" t="s">
        <v>35</v>
      </c>
      <c r="B30" s="20">
        <v>3</v>
      </c>
      <c r="C30" s="91">
        <v>40921078</v>
      </c>
      <c r="D30" s="92">
        <v>34572566</v>
      </c>
      <c r="E30" s="90">
        <v>34751980</v>
      </c>
    </row>
    <row r="31" spans="1:5">
      <c r="A31" s="12" t="s">
        <v>36</v>
      </c>
      <c r="B31" s="12" t="s">
        <v>37</v>
      </c>
      <c r="C31" s="21"/>
      <c r="D31" s="15">
        <v>34572566</v>
      </c>
      <c r="E31" s="15">
        <v>34751980</v>
      </c>
    </row>
    <row r="32" spans="1:5">
      <c r="A32" s="12" t="s">
        <v>38</v>
      </c>
      <c r="B32" s="12" t="s">
        <v>39</v>
      </c>
      <c r="C32" s="21"/>
      <c r="D32" s="21"/>
      <c r="E32" s="9"/>
    </row>
    <row r="33" spans="1:5">
      <c r="A33" s="12" t="s">
        <v>40</v>
      </c>
      <c r="B33" s="20">
        <v>32</v>
      </c>
      <c r="C33" s="14"/>
      <c r="D33" s="14"/>
      <c r="E33" s="9"/>
    </row>
    <row r="34" spans="1:5">
      <c r="A34" s="12" t="s">
        <v>41</v>
      </c>
      <c r="B34" s="20">
        <v>33</v>
      </c>
      <c r="C34" s="21"/>
      <c r="D34" s="21"/>
      <c r="E34" s="9"/>
    </row>
    <row r="35" spans="1:5">
      <c r="A35" s="12" t="s">
        <v>42</v>
      </c>
      <c r="B35" s="20">
        <v>34</v>
      </c>
      <c r="C35" s="15">
        <v>40921078</v>
      </c>
      <c r="D35" s="15">
        <v>34572566</v>
      </c>
      <c r="E35" s="15">
        <v>34751980</v>
      </c>
    </row>
    <row r="36" spans="1:5">
      <c r="A36" s="12" t="s">
        <v>43</v>
      </c>
      <c r="B36" s="20">
        <v>35</v>
      </c>
      <c r="C36" s="14"/>
      <c r="D36" s="14"/>
      <c r="E36" s="9"/>
    </row>
    <row r="37" spans="1:5">
      <c r="A37" s="12" t="s">
        <v>44</v>
      </c>
      <c r="B37" s="20">
        <v>36</v>
      </c>
      <c r="C37" s="14"/>
      <c r="D37" s="14"/>
      <c r="E37" s="9"/>
    </row>
    <row r="38" spans="1:5">
      <c r="A38" s="12" t="s">
        <v>45</v>
      </c>
      <c r="B38" s="20">
        <v>37</v>
      </c>
      <c r="C38" s="14"/>
      <c r="D38" s="14"/>
      <c r="E38" s="9"/>
    </row>
    <row r="39" spans="1:5">
      <c r="A39" s="12" t="s">
        <v>46</v>
      </c>
      <c r="B39" s="13" t="s">
        <v>47</v>
      </c>
      <c r="C39" s="91">
        <v>71408873</v>
      </c>
      <c r="D39" s="92">
        <v>63748005</v>
      </c>
      <c r="E39" s="92">
        <v>68175450</v>
      </c>
    </row>
    <row r="40" spans="1:5">
      <c r="A40" s="12" t="s">
        <v>33</v>
      </c>
      <c r="B40" s="20">
        <v>40</v>
      </c>
      <c r="C40" s="15">
        <v>68885587</v>
      </c>
      <c r="D40" s="15">
        <v>59514382</v>
      </c>
      <c r="E40" s="15">
        <v>52301503</v>
      </c>
    </row>
    <row r="41" spans="1:5">
      <c r="A41" s="12" t="s">
        <v>34</v>
      </c>
      <c r="B41" s="20">
        <v>41</v>
      </c>
      <c r="C41" s="15">
        <v>2523286</v>
      </c>
      <c r="D41" s="15">
        <v>4233623</v>
      </c>
      <c r="E41" s="15">
        <v>15873946</v>
      </c>
    </row>
    <row r="42" spans="1:5">
      <c r="A42" s="12" t="s">
        <v>48</v>
      </c>
      <c r="B42" s="13" t="s">
        <v>49</v>
      </c>
      <c r="C42" s="89">
        <v>25589</v>
      </c>
      <c r="D42" s="92">
        <v>26466</v>
      </c>
      <c r="E42" s="92">
        <v>12809</v>
      </c>
    </row>
    <row r="43" spans="1:5">
      <c r="A43" s="12" t="s">
        <v>50</v>
      </c>
      <c r="B43" s="20">
        <v>50</v>
      </c>
      <c r="C43" s="14"/>
      <c r="D43" s="14"/>
      <c r="E43" s="9"/>
    </row>
    <row r="44" spans="1:5">
      <c r="A44" s="12" t="s">
        <v>51</v>
      </c>
      <c r="B44" s="12" t="s">
        <v>52</v>
      </c>
      <c r="C44" s="15">
        <v>25589</v>
      </c>
      <c r="D44" s="93">
        <v>26466</v>
      </c>
      <c r="E44" s="93">
        <v>12809</v>
      </c>
    </row>
    <row r="45" spans="1:5">
      <c r="A45" s="12" t="s">
        <v>53</v>
      </c>
      <c r="B45" s="13" t="s">
        <v>54</v>
      </c>
      <c r="C45" s="89">
        <v>15453280</v>
      </c>
      <c r="D45" s="92">
        <v>34383130</v>
      </c>
      <c r="E45" s="92">
        <v>62151661</v>
      </c>
    </row>
    <row r="46" spans="1:5">
      <c r="A46" s="12" t="s">
        <v>55</v>
      </c>
      <c r="B46" s="13" t="s">
        <v>56</v>
      </c>
      <c r="C46" s="89">
        <v>1446334</v>
      </c>
      <c r="D46" s="92">
        <v>1226236</v>
      </c>
      <c r="E46" s="92">
        <v>597742</v>
      </c>
    </row>
    <row r="47" spans="1:5">
      <c r="A47" s="16" t="s">
        <v>57</v>
      </c>
      <c r="B47" s="16" t="s">
        <v>58</v>
      </c>
      <c r="C47" s="22">
        <f>C5+C26</f>
        <v>173248128</v>
      </c>
      <c r="D47" s="25">
        <f>D5+D26</f>
        <v>174501583</v>
      </c>
      <c r="E47" s="25">
        <f>E5+E26</f>
        <v>204097367</v>
      </c>
    </row>
    <row r="48" spans="1:5">
      <c r="A48" s="19"/>
      <c r="B48" s="19"/>
      <c r="C48" s="19"/>
      <c r="D48" s="19"/>
      <c r="E48" s="9"/>
    </row>
    <row r="49" spans="1:9">
      <c r="A49" s="19"/>
      <c r="B49" s="19"/>
      <c r="C49" s="19"/>
      <c r="D49" s="19"/>
      <c r="E49" s="9"/>
    </row>
    <row r="50" spans="1:9">
      <c r="A50" s="19"/>
      <c r="B50" s="19"/>
      <c r="C50" s="19"/>
      <c r="D50" s="23"/>
      <c r="E50" s="9"/>
    </row>
    <row r="51" spans="1:9">
      <c r="A51" s="13" t="s">
        <v>59</v>
      </c>
      <c r="B51" s="12" t="s">
        <v>2</v>
      </c>
      <c r="C51" s="12" t="s">
        <v>194</v>
      </c>
      <c r="D51" s="14" t="s">
        <v>195</v>
      </c>
      <c r="E51" s="14" t="s">
        <v>196</v>
      </c>
    </row>
    <row r="52" spans="1:9">
      <c r="A52" s="17" t="s">
        <v>62</v>
      </c>
      <c r="B52" s="16" t="s">
        <v>63</v>
      </c>
      <c r="C52" s="26">
        <f>C53+C56+C57+C58+C65+C66</f>
        <v>92439909</v>
      </c>
      <c r="D52" s="26">
        <v>90791474</v>
      </c>
      <c r="E52" s="26">
        <v>102783570</v>
      </c>
    </row>
    <row r="53" spans="1:9">
      <c r="A53" s="12" t="s">
        <v>64</v>
      </c>
      <c r="B53" s="20">
        <v>10</v>
      </c>
      <c r="C53" s="91">
        <v>6949661</v>
      </c>
      <c r="D53" s="90">
        <v>6949661</v>
      </c>
      <c r="E53" s="90">
        <v>6949661</v>
      </c>
    </row>
    <row r="54" spans="1:9">
      <c r="A54" s="12" t="s">
        <v>65</v>
      </c>
      <c r="B54" s="20">
        <v>100</v>
      </c>
      <c r="C54" s="15">
        <v>6949661</v>
      </c>
      <c r="D54" s="9">
        <v>6949661</v>
      </c>
      <c r="E54" s="9">
        <v>6949661</v>
      </c>
    </row>
    <row r="55" spans="1:9">
      <c r="A55" s="12" t="s">
        <v>66</v>
      </c>
      <c r="B55" s="20">
        <v>101</v>
      </c>
      <c r="C55" s="12"/>
      <c r="D55" s="14"/>
      <c r="E55" s="9"/>
      <c r="H55" s="2"/>
      <c r="I55" s="1"/>
    </row>
    <row r="56" spans="1:9">
      <c r="A56" s="12" t="s">
        <v>67</v>
      </c>
      <c r="B56" s="20">
        <v>11</v>
      </c>
      <c r="C56" s="15">
        <v>1615432</v>
      </c>
      <c r="D56" s="9">
        <v>1615432</v>
      </c>
      <c r="E56" s="9">
        <v>1615432</v>
      </c>
      <c r="H56" s="2"/>
      <c r="I56" s="2"/>
    </row>
    <row r="57" spans="1:9">
      <c r="A57" s="12" t="s">
        <v>68</v>
      </c>
      <c r="B57" s="20">
        <v>12</v>
      </c>
      <c r="C57" s="12"/>
      <c r="D57" s="14"/>
      <c r="E57" s="9"/>
      <c r="H57" s="2"/>
      <c r="I57" s="2"/>
    </row>
    <row r="58" spans="1:9">
      <c r="A58" s="12" t="s">
        <v>69</v>
      </c>
      <c r="B58" s="20">
        <v>13</v>
      </c>
      <c r="C58" s="15">
        <v>83874816</v>
      </c>
      <c r="D58" s="9">
        <v>82226381</v>
      </c>
      <c r="E58" s="9">
        <v>94218477</v>
      </c>
      <c r="H58" s="2"/>
      <c r="I58" s="2"/>
    </row>
    <row r="59" spans="1:9">
      <c r="A59" s="12" t="s">
        <v>70</v>
      </c>
      <c r="B59" s="20">
        <v>130</v>
      </c>
      <c r="C59" s="15">
        <v>694966</v>
      </c>
      <c r="D59" s="9">
        <v>694966</v>
      </c>
      <c r="E59" s="9">
        <v>694966</v>
      </c>
      <c r="H59" s="1"/>
      <c r="I59" s="1"/>
    </row>
    <row r="60" spans="1:9">
      <c r="A60" s="12" t="s">
        <v>71</v>
      </c>
      <c r="B60" s="20">
        <v>131</v>
      </c>
      <c r="C60" s="14"/>
      <c r="D60" s="9"/>
      <c r="E60" s="9"/>
      <c r="H60" s="1"/>
      <c r="I60" s="1"/>
    </row>
    <row r="61" spans="1:9">
      <c r="A61" s="12" t="s">
        <v>72</v>
      </c>
      <c r="B61" s="20">
        <v>1310</v>
      </c>
      <c r="C61" s="12"/>
      <c r="D61" s="14"/>
      <c r="E61" s="9"/>
      <c r="H61" s="1"/>
      <c r="I61" s="1"/>
    </row>
    <row r="62" spans="1:9">
      <c r="A62" s="12" t="s">
        <v>73</v>
      </c>
      <c r="B62" s="20">
        <v>1311</v>
      </c>
      <c r="C62" s="14"/>
      <c r="D62" s="14"/>
      <c r="E62" s="9"/>
      <c r="H62" s="4"/>
      <c r="I62" s="4"/>
    </row>
    <row r="63" spans="1:9">
      <c r="A63" s="12" t="s">
        <v>74</v>
      </c>
      <c r="B63" s="20">
        <v>132</v>
      </c>
      <c r="C63" s="15">
        <v>69888</v>
      </c>
      <c r="D63" s="9">
        <v>85173</v>
      </c>
      <c r="E63" s="9">
        <v>101816</v>
      </c>
      <c r="H63" s="4"/>
      <c r="I63" s="4"/>
    </row>
    <row r="64" spans="1:9">
      <c r="A64" s="12" t="s">
        <v>75</v>
      </c>
      <c r="B64" s="20">
        <v>133</v>
      </c>
      <c r="C64" s="15">
        <v>83109962</v>
      </c>
      <c r="D64" s="9">
        <v>81446242</v>
      </c>
      <c r="E64" s="9">
        <v>93421695</v>
      </c>
      <c r="H64" s="4"/>
      <c r="I64" s="4"/>
    </row>
    <row r="65" spans="1:9">
      <c r="A65" s="12" t="s">
        <v>76</v>
      </c>
      <c r="B65" s="20">
        <v>14</v>
      </c>
      <c r="C65" s="21"/>
      <c r="D65" s="14"/>
      <c r="E65" s="9"/>
      <c r="H65" s="1"/>
      <c r="I65" s="1"/>
    </row>
    <row r="66" spans="1:9">
      <c r="A66" s="12" t="s">
        <v>77</v>
      </c>
      <c r="B66" s="20">
        <v>15</v>
      </c>
      <c r="C66" s="14"/>
      <c r="D66" s="14"/>
      <c r="E66" s="9"/>
      <c r="H66" s="4"/>
      <c r="I66" s="4"/>
    </row>
    <row r="67" spans="1:9">
      <c r="A67" s="16" t="s">
        <v>78</v>
      </c>
      <c r="B67" s="24">
        <v>16</v>
      </c>
      <c r="C67" s="25">
        <v>3846452</v>
      </c>
      <c r="D67" s="25">
        <v>3886545</v>
      </c>
      <c r="E67" s="25">
        <v>4581818</v>
      </c>
      <c r="H67" s="2"/>
      <c r="I67" s="2"/>
    </row>
    <row r="68" spans="1:9">
      <c r="A68" s="12" t="s">
        <v>79</v>
      </c>
      <c r="B68" s="13" t="s">
        <v>80</v>
      </c>
      <c r="C68" s="92">
        <v>3846452</v>
      </c>
      <c r="D68" s="94">
        <v>3886545</v>
      </c>
      <c r="E68" s="90">
        <v>4581818</v>
      </c>
      <c r="F68" s="9"/>
      <c r="H68" s="4"/>
      <c r="I68" s="4"/>
    </row>
    <row r="69" spans="1:9">
      <c r="A69" s="12" t="s">
        <v>81</v>
      </c>
      <c r="B69" s="20">
        <v>160</v>
      </c>
      <c r="C69" s="15">
        <v>10867</v>
      </c>
      <c r="D69" s="14"/>
      <c r="E69" s="9"/>
      <c r="H69" s="1"/>
      <c r="I69" s="1"/>
    </row>
    <row r="70" spans="1:9">
      <c r="A70" s="12" t="s">
        <v>82</v>
      </c>
      <c r="B70" s="20">
        <v>161</v>
      </c>
      <c r="C70" s="14"/>
      <c r="D70" s="14"/>
      <c r="E70" s="9"/>
      <c r="H70" s="1"/>
      <c r="I70" s="1"/>
    </row>
    <row r="71" spans="1:9">
      <c r="A71" s="12" t="s">
        <v>83</v>
      </c>
      <c r="B71" s="20">
        <v>162</v>
      </c>
      <c r="C71" s="14"/>
      <c r="D71" s="14"/>
      <c r="E71" s="9"/>
      <c r="H71" s="4"/>
      <c r="I71" s="4"/>
    </row>
    <row r="72" spans="1:9">
      <c r="A72" s="12" t="s">
        <v>84</v>
      </c>
      <c r="B72" s="12" t="s">
        <v>85</v>
      </c>
      <c r="C72" s="15">
        <v>3835585</v>
      </c>
      <c r="D72" s="9">
        <v>3886545</v>
      </c>
      <c r="E72" s="9">
        <v>4581818</v>
      </c>
      <c r="H72" s="4"/>
      <c r="I72" s="4"/>
    </row>
    <row r="73" spans="1:9">
      <c r="A73" s="12" t="s">
        <v>86</v>
      </c>
      <c r="B73" s="20">
        <v>168</v>
      </c>
      <c r="C73" s="14"/>
      <c r="D73" s="14"/>
      <c r="E73" s="9"/>
      <c r="H73" s="4"/>
      <c r="I73" s="4"/>
    </row>
    <row r="74" spans="1:9">
      <c r="A74" s="17" t="s">
        <v>87</v>
      </c>
      <c r="B74" s="16" t="s">
        <v>88</v>
      </c>
      <c r="C74" s="26">
        <v>76961768</v>
      </c>
      <c r="D74" s="26">
        <v>79823564</v>
      </c>
      <c r="E74" s="25">
        <v>96731978</v>
      </c>
      <c r="H74" s="1"/>
      <c r="I74" s="1"/>
    </row>
    <row r="75" spans="1:9">
      <c r="A75" s="12" t="s">
        <v>89</v>
      </c>
      <c r="B75" s="88">
        <v>17</v>
      </c>
      <c r="C75" s="92">
        <v>11543558</v>
      </c>
      <c r="D75" s="90">
        <v>8435077</v>
      </c>
      <c r="E75" s="90">
        <v>4789716</v>
      </c>
      <c r="H75" s="4"/>
      <c r="I75" s="4"/>
    </row>
    <row r="76" spans="1:9">
      <c r="A76" s="12" t="s">
        <v>90</v>
      </c>
      <c r="B76" s="12" t="s">
        <v>91</v>
      </c>
      <c r="C76" s="15">
        <v>11536072</v>
      </c>
      <c r="D76" s="9">
        <v>8427591</v>
      </c>
      <c r="E76" s="9">
        <v>4782230</v>
      </c>
      <c r="H76" s="4"/>
      <c r="I76" s="4"/>
    </row>
    <row r="77" spans="1:9">
      <c r="A77" s="12" t="s">
        <v>92</v>
      </c>
      <c r="B77" s="20">
        <v>170</v>
      </c>
      <c r="C77" s="12"/>
      <c r="D77" s="14"/>
      <c r="E77" s="9"/>
      <c r="H77" s="4"/>
      <c r="I77" s="4"/>
    </row>
    <row r="78" spans="1:9">
      <c r="A78" s="12" t="s">
        <v>93</v>
      </c>
      <c r="B78" s="20">
        <v>171</v>
      </c>
      <c r="C78" s="12"/>
      <c r="D78" s="14"/>
      <c r="E78" s="9"/>
      <c r="H78" s="2"/>
      <c r="I78" s="2"/>
    </row>
    <row r="79" spans="1:9">
      <c r="A79" s="12" t="s">
        <v>94</v>
      </c>
      <c r="B79" s="20">
        <v>172</v>
      </c>
      <c r="C79" s="21"/>
      <c r="D79" s="14"/>
      <c r="E79" s="9"/>
      <c r="H79" s="2"/>
      <c r="I79" s="2"/>
    </row>
    <row r="80" spans="1:9">
      <c r="A80" s="12" t="s">
        <v>95</v>
      </c>
      <c r="B80" s="20">
        <v>173</v>
      </c>
      <c r="C80" s="15">
        <v>11536072</v>
      </c>
      <c r="D80" s="9">
        <v>8427591</v>
      </c>
      <c r="E80" s="9">
        <v>4782230</v>
      </c>
      <c r="H80" s="2"/>
      <c r="I80" s="2"/>
    </row>
    <row r="81" spans="1:9">
      <c r="A81" s="12" t="s">
        <v>96</v>
      </c>
      <c r="B81" s="20">
        <v>174</v>
      </c>
      <c r="C81" s="12"/>
      <c r="D81" s="14"/>
      <c r="E81" s="9"/>
      <c r="H81" s="1"/>
      <c r="I81" s="1"/>
    </row>
    <row r="82" spans="1:9">
      <c r="A82" s="12" t="s">
        <v>97</v>
      </c>
      <c r="B82" s="20">
        <v>175</v>
      </c>
      <c r="C82" s="12"/>
      <c r="D82" s="14"/>
      <c r="E82" s="9"/>
      <c r="H82" s="1"/>
      <c r="I82" s="1"/>
    </row>
    <row r="83" spans="1:9">
      <c r="A83" s="12" t="s">
        <v>98</v>
      </c>
      <c r="B83" s="20">
        <v>1750</v>
      </c>
      <c r="C83" s="12"/>
      <c r="D83" s="14"/>
      <c r="E83" s="9"/>
      <c r="H83" s="2"/>
      <c r="I83" s="2"/>
    </row>
    <row r="84" spans="1:9">
      <c r="A84" s="12" t="s">
        <v>99</v>
      </c>
      <c r="B84" s="20">
        <v>1751</v>
      </c>
      <c r="C84" s="12"/>
      <c r="D84" s="14"/>
      <c r="E84" s="9"/>
      <c r="H84" s="4"/>
      <c r="I84" s="2"/>
    </row>
    <row r="85" spans="1:9">
      <c r="A85" s="12" t="s">
        <v>100</v>
      </c>
      <c r="B85" s="20">
        <v>176</v>
      </c>
      <c r="C85" s="12"/>
      <c r="D85" s="14"/>
      <c r="E85" s="9"/>
      <c r="H85" s="1"/>
      <c r="I85" s="1"/>
    </row>
    <row r="86" spans="1:9">
      <c r="A86" s="12" t="s">
        <v>101</v>
      </c>
      <c r="B86" s="12" t="s">
        <v>102</v>
      </c>
      <c r="C86" s="15">
        <v>7486</v>
      </c>
      <c r="D86" s="9">
        <v>7486</v>
      </c>
      <c r="E86" s="9">
        <v>7486</v>
      </c>
      <c r="H86" s="1"/>
      <c r="I86" s="1"/>
    </row>
    <row r="87" spans="1:9">
      <c r="A87" s="12" t="s">
        <v>103</v>
      </c>
      <c r="B87" s="13" t="s">
        <v>104</v>
      </c>
      <c r="C87" s="95">
        <v>64826441</v>
      </c>
      <c r="D87" s="90">
        <v>70722525</v>
      </c>
      <c r="E87" s="90">
        <v>91114583</v>
      </c>
      <c r="F87" s="15"/>
      <c r="H87" s="1"/>
      <c r="I87" s="1"/>
    </row>
    <row r="88" spans="1:9">
      <c r="A88" s="12" t="s">
        <v>105</v>
      </c>
      <c r="B88" s="20">
        <v>42</v>
      </c>
      <c r="C88" s="15">
        <v>3549561</v>
      </c>
      <c r="D88" s="9">
        <v>3549561</v>
      </c>
      <c r="E88" s="9">
        <v>3549561</v>
      </c>
      <c r="H88" s="1"/>
      <c r="I88" s="1"/>
    </row>
    <row r="89" spans="1:9">
      <c r="A89" s="12" t="s">
        <v>90</v>
      </c>
      <c r="B89" s="20">
        <v>43</v>
      </c>
      <c r="C89" s="15">
        <v>17298946</v>
      </c>
      <c r="D89" s="9">
        <v>22844728</v>
      </c>
      <c r="E89" s="9">
        <v>36387714</v>
      </c>
      <c r="H89" s="1"/>
      <c r="I89" s="1"/>
    </row>
    <row r="90" spans="1:9">
      <c r="A90" s="12" t="s">
        <v>95</v>
      </c>
      <c r="B90" s="12" t="s">
        <v>106</v>
      </c>
      <c r="C90" s="21"/>
      <c r="D90" s="14"/>
      <c r="E90" s="9"/>
      <c r="H90" s="1"/>
      <c r="I90" s="1"/>
    </row>
    <row r="91" spans="1:9">
      <c r="A91" s="12" t="s">
        <v>96</v>
      </c>
      <c r="B91" s="20">
        <v>439</v>
      </c>
      <c r="C91" s="15">
        <v>17298946</v>
      </c>
      <c r="D91" s="9">
        <v>22844728</v>
      </c>
      <c r="E91" s="9">
        <v>36387714</v>
      </c>
      <c r="H91" s="2"/>
      <c r="I91" s="2"/>
    </row>
    <row r="92" spans="1:9">
      <c r="A92" s="12" t="s">
        <v>97</v>
      </c>
      <c r="B92" s="20">
        <v>44</v>
      </c>
      <c r="C92" s="15">
        <v>26979011</v>
      </c>
      <c r="D92" s="9">
        <v>30715690</v>
      </c>
      <c r="E92" s="9">
        <v>33407529</v>
      </c>
      <c r="H92" s="1"/>
      <c r="I92" s="1"/>
    </row>
    <row r="93" spans="1:9">
      <c r="A93" s="12" t="s">
        <v>98</v>
      </c>
      <c r="B93" s="12" t="s">
        <v>107</v>
      </c>
      <c r="C93" s="15">
        <v>26979011</v>
      </c>
      <c r="D93" s="9">
        <v>30715690</v>
      </c>
      <c r="E93" s="9">
        <v>33407529</v>
      </c>
      <c r="H93" s="2"/>
      <c r="I93" s="2"/>
    </row>
    <row r="94" spans="1:9">
      <c r="A94" s="12" t="s">
        <v>99</v>
      </c>
      <c r="B94" s="20">
        <v>441</v>
      </c>
      <c r="C94" s="19"/>
      <c r="D94" s="23"/>
      <c r="E94" s="9"/>
      <c r="H94" s="2"/>
      <c r="I94" s="2"/>
    </row>
    <row r="95" spans="1:9">
      <c r="A95" s="12" t="s">
        <v>100</v>
      </c>
      <c r="B95" s="20">
        <v>46</v>
      </c>
      <c r="C95" s="19"/>
      <c r="D95" s="14"/>
      <c r="E95" s="9"/>
      <c r="H95" s="2"/>
      <c r="I95" s="2"/>
    </row>
    <row r="96" spans="1:9">
      <c r="A96" s="12" t="s">
        <v>108</v>
      </c>
      <c r="B96" s="12"/>
      <c r="C96" s="12"/>
      <c r="D96" s="14"/>
      <c r="E96" s="9"/>
      <c r="H96" s="1"/>
      <c r="I96" s="1"/>
    </row>
    <row r="97" spans="1:9">
      <c r="A97" s="12" t="s">
        <v>109</v>
      </c>
      <c r="B97" s="20">
        <v>45</v>
      </c>
      <c r="C97" s="15">
        <v>6168659</v>
      </c>
      <c r="D97" s="9">
        <v>5499316</v>
      </c>
      <c r="E97" s="9">
        <v>5688705</v>
      </c>
      <c r="H97" s="14"/>
      <c r="I97" s="2"/>
    </row>
    <row r="98" spans="1:9">
      <c r="A98" s="12" t="s">
        <v>110</v>
      </c>
      <c r="B98" s="12" t="s">
        <v>111</v>
      </c>
      <c r="C98" s="15">
        <v>963091</v>
      </c>
      <c r="D98" s="9">
        <v>427858</v>
      </c>
      <c r="E98" s="9">
        <v>334847</v>
      </c>
      <c r="H98" s="2"/>
      <c r="I98" s="2"/>
    </row>
    <row r="99" spans="1:9">
      <c r="A99" s="12" t="s">
        <v>112</v>
      </c>
      <c r="B99" s="12" t="s">
        <v>113</v>
      </c>
      <c r="C99" s="15">
        <v>5205568</v>
      </c>
      <c r="D99" s="9">
        <v>5071458</v>
      </c>
      <c r="E99" s="9">
        <v>5353858</v>
      </c>
      <c r="H99" s="1"/>
      <c r="I99" s="1"/>
    </row>
    <row r="100" spans="1:9">
      <c r="A100" s="12" t="s">
        <v>101</v>
      </c>
      <c r="B100" s="12" t="s">
        <v>114</v>
      </c>
      <c r="C100" s="15">
        <v>10830265</v>
      </c>
      <c r="D100" s="9">
        <v>8113231</v>
      </c>
      <c r="E100" s="9">
        <v>12081075</v>
      </c>
      <c r="H100" s="1"/>
      <c r="I100" s="1"/>
    </row>
    <row r="101" spans="1:9">
      <c r="A101" s="12" t="s">
        <v>55</v>
      </c>
      <c r="B101" s="12" t="s">
        <v>115</v>
      </c>
      <c r="C101" s="15">
        <v>591768</v>
      </c>
      <c r="D101" s="9">
        <v>665962</v>
      </c>
      <c r="E101" s="9">
        <v>827679</v>
      </c>
      <c r="H101" s="1"/>
      <c r="I101" s="1"/>
    </row>
    <row r="102" spans="1:9">
      <c r="A102" s="16" t="s">
        <v>116</v>
      </c>
      <c r="B102" s="16" t="s">
        <v>117</v>
      </c>
      <c r="C102" s="26">
        <f>C52+C67+C74</f>
        <v>173248129</v>
      </c>
      <c r="D102" s="26">
        <f>D52+D67+D74</f>
        <v>174501583</v>
      </c>
      <c r="E102" s="26">
        <f>E52+E67+E74</f>
        <v>204097366</v>
      </c>
      <c r="H102" s="4"/>
      <c r="I102" s="4"/>
    </row>
    <row r="103" spans="1:9">
      <c r="A103" s="1"/>
      <c r="B103" s="1"/>
      <c r="H103" s="4"/>
      <c r="I103" s="4"/>
    </row>
    <row r="104" spans="1:9">
      <c r="A104" s="1"/>
      <c r="B104" s="1"/>
      <c r="C104" s="5"/>
      <c r="D104" s="5"/>
      <c r="H104" s="4"/>
      <c r="I104" s="4"/>
    </row>
    <row r="105" spans="1:9">
      <c r="B105" s="1"/>
      <c r="C105" s="3"/>
      <c r="D105" s="3"/>
      <c r="H105" s="4"/>
      <c r="I105" s="4"/>
    </row>
    <row r="106" spans="1:9">
      <c r="A106" s="1"/>
      <c r="B106" s="1"/>
      <c r="C106" s="1"/>
      <c r="D106" s="1"/>
      <c r="H106" s="4"/>
      <c r="I106" s="4"/>
    </row>
    <row r="107" spans="1:9">
      <c r="H107" s="2"/>
      <c r="I107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tabSelected="1" workbookViewId="0"/>
  </sheetViews>
  <sheetFormatPr defaultRowHeight="15"/>
  <cols>
    <col min="1" max="1" width="55.28515625" bestFit="1" customWidth="1"/>
    <col min="2" max="4" width="13.85546875" bestFit="1" customWidth="1"/>
  </cols>
  <sheetData>
    <row r="1" spans="1:10">
      <c r="A1" s="70"/>
      <c r="B1" s="70" t="s">
        <v>3</v>
      </c>
      <c r="C1" s="70" t="s">
        <v>4</v>
      </c>
      <c r="D1" s="70" t="s">
        <v>5</v>
      </c>
      <c r="E1" s="71"/>
      <c r="F1" s="71"/>
      <c r="G1" s="71"/>
      <c r="H1" s="71"/>
      <c r="I1" s="71"/>
      <c r="J1" s="71"/>
    </row>
    <row r="2" spans="1:10">
      <c r="A2" s="70" t="str">
        <f>Balans!A52</f>
        <v>EIGEN VERMOGEN</v>
      </c>
      <c r="B2" s="100">
        <f>Balans!C52</f>
        <v>92439909</v>
      </c>
      <c r="C2" s="100">
        <f>Balans!D52</f>
        <v>90791474</v>
      </c>
      <c r="D2" s="100">
        <f>Balans!E52</f>
        <v>102783570</v>
      </c>
      <c r="E2" s="71"/>
      <c r="F2" s="71"/>
      <c r="G2" s="71"/>
      <c r="H2" s="71"/>
      <c r="I2" s="71"/>
      <c r="J2" s="71"/>
    </row>
    <row r="3" spans="1:10">
      <c r="A3" s="70" t="s">
        <v>235</v>
      </c>
      <c r="B3" s="100">
        <f>Balans!C102</f>
        <v>173248129</v>
      </c>
      <c r="C3" s="100">
        <f>Balans!D102</f>
        <v>174501583</v>
      </c>
      <c r="D3" s="100">
        <f>Balans!E102</f>
        <v>204097366</v>
      </c>
      <c r="E3" s="71"/>
      <c r="F3" s="71"/>
      <c r="G3" s="71"/>
      <c r="H3" s="71"/>
      <c r="I3" s="71"/>
      <c r="J3" s="71"/>
    </row>
    <row r="4" spans="1:10">
      <c r="A4" s="70" t="s">
        <v>175</v>
      </c>
      <c r="B4" s="101">
        <f>B2/B3</f>
        <v>0.53356945055377769</v>
      </c>
      <c r="C4" s="101">
        <f>C2/C3</f>
        <v>0.5202902600602769</v>
      </c>
      <c r="D4" s="101">
        <f>D2/D3</f>
        <v>0.50360066871220666</v>
      </c>
      <c r="E4" s="71"/>
      <c r="F4" s="71"/>
      <c r="G4" s="71"/>
      <c r="H4" s="71"/>
      <c r="I4" s="71"/>
      <c r="J4" s="71"/>
    </row>
    <row r="5" spans="1:10">
      <c r="A5" s="71"/>
      <c r="B5" s="71"/>
      <c r="C5" s="71"/>
      <c r="D5" s="71"/>
      <c r="E5" s="71"/>
      <c r="F5" s="71"/>
      <c r="G5" s="71"/>
      <c r="H5" s="71"/>
      <c r="I5" s="71"/>
      <c r="J5" s="71"/>
    </row>
    <row r="6" spans="1:10">
      <c r="A6" s="71"/>
      <c r="B6" s="71"/>
      <c r="C6" s="71"/>
      <c r="D6" s="71"/>
      <c r="E6" s="71"/>
      <c r="F6" s="71"/>
      <c r="G6" s="71"/>
      <c r="H6" s="71"/>
      <c r="I6" s="71"/>
      <c r="J6" s="71"/>
    </row>
    <row r="7" spans="1:10">
      <c r="A7" s="71"/>
      <c r="B7" s="71"/>
      <c r="C7" s="71"/>
      <c r="D7" s="71"/>
      <c r="E7" s="71"/>
      <c r="F7" s="71"/>
      <c r="G7" s="71"/>
      <c r="H7" s="71"/>
      <c r="I7" s="71"/>
      <c r="J7" s="71"/>
    </row>
    <row r="8" spans="1:10">
      <c r="A8" s="71"/>
      <c r="B8" s="71"/>
      <c r="C8" s="71"/>
      <c r="D8" s="71"/>
      <c r="E8" s="71"/>
      <c r="F8" s="71"/>
      <c r="G8" s="71"/>
      <c r="H8" s="71"/>
      <c r="I8" s="71"/>
      <c r="J8" s="71"/>
    </row>
    <row r="9" spans="1:10">
      <c r="A9" s="71"/>
      <c r="B9" s="71"/>
      <c r="C9" s="71"/>
      <c r="D9" s="71"/>
      <c r="E9" s="71"/>
      <c r="F9" s="71"/>
      <c r="G9" s="71"/>
      <c r="H9" s="71"/>
      <c r="I9" s="71"/>
      <c r="J9" s="71"/>
    </row>
    <row r="10" spans="1:10">
      <c r="A10" s="71"/>
      <c r="B10" s="71"/>
      <c r="C10" s="71"/>
      <c r="D10" s="71"/>
      <c r="E10" s="71"/>
      <c r="F10" s="71"/>
      <c r="G10" s="71"/>
      <c r="H10" s="71"/>
      <c r="I10" s="71"/>
      <c r="J10" s="71"/>
    </row>
    <row r="11" spans="1:10">
      <c r="A11" s="71"/>
      <c r="B11" s="71"/>
      <c r="C11" s="71"/>
      <c r="D11" s="71"/>
      <c r="E11" s="71"/>
      <c r="F11" s="71"/>
      <c r="G11" s="71"/>
      <c r="H11" s="71"/>
      <c r="I11" s="71"/>
      <c r="J11" s="71"/>
    </row>
    <row r="12" spans="1:10">
      <c r="A12" s="71"/>
      <c r="B12" s="71"/>
      <c r="C12" s="71"/>
      <c r="D12" s="71"/>
      <c r="E12" s="71"/>
      <c r="F12" s="71"/>
      <c r="G12" s="71"/>
      <c r="H12" s="71"/>
      <c r="I12" s="71"/>
      <c r="J12" s="71"/>
    </row>
    <row r="13" spans="1:10">
      <c r="A13" s="71"/>
      <c r="B13" s="71"/>
      <c r="C13" s="71"/>
      <c r="D13" s="71"/>
      <c r="E13" s="71"/>
      <c r="F13" s="71"/>
      <c r="G13" s="71"/>
      <c r="H13" s="71"/>
      <c r="I13" s="71"/>
      <c r="J13" s="71"/>
    </row>
    <row r="14" spans="1:10">
      <c r="A14" s="71"/>
      <c r="B14" s="71"/>
      <c r="C14" s="71"/>
      <c r="D14" s="71"/>
      <c r="E14" s="71"/>
      <c r="F14" s="71"/>
      <c r="G14" s="71"/>
      <c r="H14" s="71"/>
      <c r="I14" s="71"/>
      <c r="J14" s="71"/>
    </row>
    <row r="15" spans="1:10">
      <c r="A15" s="71"/>
      <c r="B15" s="71"/>
      <c r="C15" s="71"/>
      <c r="D15" s="71"/>
      <c r="E15" s="71"/>
      <c r="F15" s="71"/>
      <c r="G15" s="71"/>
      <c r="H15" s="71"/>
      <c r="I15" s="71"/>
      <c r="J15" s="71"/>
    </row>
    <row r="16" spans="1:10">
      <c r="A16" s="71"/>
      <c r="B16" s="71"/>
      <c r="C16" s="71"/>
      <c r="D16" s="71"/>
      <c r="E16" s="71"/>
      <c r="F16" s="71"/>
      <c r="G16" s="71"/>
      <c r="H16" s="71"/>
      <c r="I16" s="71"/>
      <c r="J16" s="71"/>
    </row>
    <row r="17" spans="1:10">
      <c r="A17" s="71"/>
      <c r="B17" s="71"/>
      <c r="C17" s="71"/>
      <c r="D17" s="71"/>
      <c r="E17" s="71"/>
      <c r="F17" s="71"/>
      <c r="G17" s="71"/>
      <c r="H17" s="71"/>
      <c r="I17" s="71"/>
      <c r="J17" s="71"/>
    </row>
    <row r="18" spans="1:10">
      <c r="A18" s="71"/>
      <c r="B18" s="71"/>
      <c r="C18" s="71"/>
      <c r="D18" s="71"/>
      <c r="E18" s="71"/>
      <c r="F18" s="71"/>
      <c r="G18" s="71"/>
      <c r="H18" s="71"/>
      <c r="I18" s="71"/>
      <c r="J18" s="71"/>
    </row>
    <row r="19" spans="1:10">
      <c r="A19" s="71"/>
      <c r="B19" s="71"/>
      <c r="C19" s="71"/>
      <c r="D19" s="71"/>
      <c r="E19" s="71"/>
      <c r="F19" s="71"/>
      <c r="G19" s="71"/>
      <c r="H19" s="71"/>
      <c r="I19" s="71"/>
      <c r="J19" s="71"/>
    </row>
    <row r="20" spans="1:10">
      <c r="A20" s="71"/>
      <c r="B20" s="71"/>
      <c r="C20" s="71"/>
      <c r="D20" s="71"/>
      <c r="E20" s="71"/>
      <c r="F20" s="71"/>
      <c r="G20" s="71"/>
      <c r="H20" s="71"/>
      <c r="I20" s="71"/>
      <c r="J20" s="71"/>
    </row>
    <row r="21" spans="1:10">
      <c r="A21" s="71"/>
      <c r="B21" s="71"/>
      <c r="C21" s="71"/>
      <c r="D21" s="71"/>
      <c r="E21" s="71"/>
      <c r="F21" s="71"/>
      <c r="G21" s="71"/>
      <c r="H21" s="71"/>
      <c r="I21" s="71"/>
      <c r="J21" s="7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9"/>
  <sheetViews>
    <sheetView topLeftCell="A16" workbookViewId="0">
      <selection activeCell="C35" sqref="C35"/>
    </sheetView>
  </sheetViews>
  <sheetFormatPr defaultRowHeight="15"/>
  <cols>
    <col min="1" max="1" width="46" customWidth="1"/>
    <col min="2" max="3" width="15.140625" bestFit="1" customWidth="1"/>
    <col min="4" max="4" width="15.7109375" bestFit="1" customWidth="1"/>
  </cols>
  <sheetData>
    <row r="1" spans="1:13" ht="15" customHeight="1">
      <c r="A1" s="72" t="s">
        <v>166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ht="15" customHeight="1" thickBot="1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3" ht="15" customHeight="1" thickBot="1">
      <c r="A3" s="73" t="s">
        <v>167</v>
      </c>
      <c r="B3" s="111">
        <f>B11/B16</f>
        <v>1.9758283813609143</v>
      </c>
      <c r="C3" s="111">
        <f t="shared" ref="C3:D3" si="0">C11/C16</f>
        <v>1.876442667849229</v>
      </c>
      <c r="D3" s="111">
        <f t="shared" si="0"/>
        <v>1.8021053473755084</v>
      </c>
      <c r="E3" s="71"/>
      <c r="F3" s="71"/>
      <c r="G3" s="71"/>
      <c r="H3" s="71"/>
      <c r="I3" s="71"/>
      <c r="J3" s="71"/>
      <c r="K3" s="71"/>
      <c r="L3" s="71"/>
      <c r="M3" s="71"/>
    </row>
    <row r="4" spans="1:13" ht="15" customHeight="1">
      <c r="A4" s="73"/>
      <c r="B4" s="73"/>
      <c r="C4" s="73"/>
      <c r="D4" s="73"/>
      <c r="E4" s="71"/>
      <c r="F4" s="71"/>
      <c r="G4" s="71"/>
      <c r="H4" s="71"/>
      <c r="I4" s="71"/>
      <c r="J4" s="71"/>
      <c r="K4" s="71"/>
      <c r="L4" s="71"/>
      <c r="M4" s="71"/>
    </row>
    <row r="5" spans="1:13" ht="15" customHeight="1">
      <c r="A5" s="74"/>
      <c r="B5" s="75" t="s">
        <v>194</v>
      </c>
      <c r="C5" s="75" t="s">
        <v>195</v>
      </c>
      <c r="D5" s="75" t="s">
        <v>196</v>
      </c>
      <c r="E5" s="71"/>
      <c r="F5" s="71"/>
      <c r="G5" s="71"/>
      <c r="H5" s="71"/>
      <c r="I5" s="71"/>
      <c r="J5" s="71"/>
      <c r="K5" s="71"/>
      <c r="L5" s="71"/>
      <c r="M5" s="71"/>
    </row>
    <row r="6" spans="1:13" ht="15" customHeight="1">
      <c r="A6" s="76" t="str">
        <f>Balans!A30</f>
        <v>Voorraden en bestellingen in uitvoering ................................</v>
      </c>
      <c r="B6" s="97">
        <f>Balans!C30</f>
        <v>40921078</v>
      </c>
      <c r="C6" s="97">
        <f>Balans!D30</f>
        <v>34572566</v>
      </c>
      <c r="D6" s="97">
        <f>Balans!E30</f>
        <v>34751980</v>
      </c>
      <c r="E6" s="71"/>
      <c r="F6" s="71"/>
      <c r="G6" s="71"/>
      <c r="H6" s="71"/>
      <c r="I6" s="71"/>
      <c r="J6" s="71"/>
      <c r="K6" s="71"/>
      <c r="L6" s="71"/>
      <c r="M6" s="71"/>
    </row>
    <row r="7" spans="1:13" ht="15" customHeight="1">
      <c r="A7" s="76" t="str">
        <f>Balans!A39</f>
        <v>Vorderingen op ten hoogste één jaar .....................................</v>
      </c>
      <c r="B7" s="97">
        <f>Balans!C39</f>
        <v>71408873</v>
      </c>
      <c r="C7" s="97">
        <f>Balans!D39</f>
        <v>63748005</v>
      </c>
      <c r="D7" s="97">
        <f>Balans!E39</f>
        <v>68175450</v>
      </c>
      <c r="E7" s="71"/>
      <c r="F7" s="71"/>
      <c r="G7" s="71"/>
      <c r="H7" s="71"/>
      <c r="I7" s="71"/>
      <c r="J7" s="71"/>
      <c r="K7" s="71"/>
      <c r="L7" s="71"/>
      <c r="M7" s="71"/>
    </row>
    <row r="8" spans="1:13" ht="15" customHeight="1">
      <c r="A8" s="78" t="str">
        <f>Balans!A42</f>
        <v>Geldbeleggingen ......................................................................</v>
      </c>
      <c r="B8" s="98">
        <f>Balans!C42</f>
        <v>25589</v>
      </c>
      <c r="C8" s="98">
        <f>Balans!D42</f>
        <v>26466</v>
      </c>
      <c r="D8" s="98">
        <f>Balans!E42</f>
        <v>12809</v>
      </c>
      <c r="E8" s="71"/>
      <c r="F8" s="71"/>
      <c r="G8" s="71"/>
      <c r="H8" s="71"/>
      <c r="I8" s="71"/>
      <c r="J8" s="71"/>
      <c r="K8" s="71"/>
      <c r="L8" s="71"/>
      <c r="M8" s="71"/>
    </row>
    <row r="9" spans="1:13" ht="15" customHeight="1">
      <c r="A9" s="76" t="str">
        <f>Balans!A45</f>
        <v>Liquide middelen ......................................................................</v>
      </c>
      <c r="B9" s="98">
        <f>Balans!C45</f>
        <v>15453280</v>
      </c>
      <c r="C9" s="98">
        <f>Balans!D45</f>
        <v>34383130</v>
      </c>
      <c r="D9" s="98">
        <f>Balans!E45</f>
        <v>62151661</v>
      </c>
      <c r="E9" s="71"/>
      <c r="F9" s="71"/>
      <c r="G9" s="71"/>
      <c r="H9" s="71"/>
      <c r="I9" s="71"/>
      <c r="J9" s="71"/>
      <c r="K9" s="71"/>
      <c r="L9" s="71"/>
      <c r="M9" s="71"/>
    </row>
    <row r="10" spans="1:13" ht="15" customHeight="1">
      <c r="A10" s="76" t="str">
        <f>Balans!A46</f>
        <v>Overlopende rekeningen .........................................................</v>
      </c>
      <c r="B10" s="98">
        <f>Balans!C46</f>
        <v>1446334</v>
      </c>
      <c r="C10" s="98">
        <f>Balans!D46</f>
        <v>1226236</v>
      </c>
      <c r="D10" s="98">
        <f>Balans!E46</f>
        <v>597742</v>
      </c>
      <c r="E10" s="71"/>
      <c r="F10" s="71"/>
      <c r="G10" s="71"/>
      <c r="H10" s="71"/>
      <c r="I10" s="71"/>
      <c r="J10" s="71"/>
      <c r="K10" s="71"/>
      <c r="L10" s="71"/>
      <c r="M10" s="71"/>
    </row>
    <row r="11" spans="1:13" ht="15" customHeight="1">
      <c r="A11" s="79" t="s">
        <v>168</v>
      </c>
      <c r="B11" s="77">
        <f>SUM(B6:B10)</f>
        <v>129255154</v>
      </c>
      <c r="C11" s="77">
        <f t="shared" ref="C11:D11" si="1">SUM(C6:C10)</f>
        <v>133956403</v>
      </c>
      <c r="D11" s="77">
        <f t="shared" si="1"/>
        <v>165689642</v>
      </c>
      <c r="E11" s="71"/>
      <c r="F11" s="71"/>
      <c r="G11" s="71"/>
      <c r="H11" s="71"/>
      <c r="I11" s="71"/>
      <c r="J11" s="71"/>
      <c r="K11" s="71"/>
      <c r="L11" s="71"/>
      <c r="M11" s="71"/>
    </row>
    <row r="12" spans="1:13" ht="15" customHeight="1">
      <c r="A12" s="73"/>
      <c r="B12" s="73"/>
      <c r="C12" s="73"/>
      <c r="D12" s="73"/>
      <c r="E12" s="71"/>
      <c r="F12" s="71"/>
      <c r="G12" s="71"/>
      <c r="H12" s="71"/>
      <c r="I12" s="71"/>
      <c r="J12" s="71"/>
      <c r="K12" s="71"/>
      <c r="L12" s="71"/>
      <c r="M12" s="71"/>
    </row>
    <row r="13" spans="1:13" ht="15" customHeight="1">
      <c r="A13" s="74"/>
      <c r="B13" s="75" t="s">
        <v>194</v>
      </c>
      <c r="C13" s="75" t="s">
        <v>195</v>
      </c>
      <c r="D13" s="75" t="s">
        <v>196</v>
      </c>
      <c r="E13" s="71"/>
      <c r="F13" s="71"/>
      <c r="G13" s="71"/>
      <c r="H13" s="71"/>
      <c r="I13" s="71"/>
      <c r="J13" s="71"/>
      <c r="K13" s="71"/>
      <c r="L13" s="71"/>
      <c r="M13" s="71"/>
    </row>
    <row r="14" spans="1:13" ht="15" customHeight="1">
      <c r="A14" s="76" t="str">
        <f>Balans!A87</f>
        <v>Schulden op ten hoogste één jaar ..........................................</v>
      </c>
      <c r="B14" s="99">
        <f>Balans!C87</f>
        <v>64826441</v>
      </c>
      <c r="C14" s="99">
        <f>Balans!D87</f>
        <v>70722525</v>
      </c>
      <c r="D14" s="99">
        <f>Balans!E87</f>
        <v>91114583</v>
      </c>
      <c r="E14" s="71"/>
      <c r="F14" s="71"/>
      <c r="G14" s="71"/>
      <c r="H14" s="71"/>
      <c r="I14" s="71"/>
      <c r="J14" s="71"/>
      <c r="K14" s="71"/>
      <c r="L14" s="71"/>
      <c r="M14" s="71"/>
    </row>
    <row r="15" spans="1:13" ht="15" customHeight="1">
      <c r="A15" s="76" t="str">
        <f>Balans!A101</f>
        <v>Overlopende rekeningen .........................................................</v>
      </c>
      <c r="B15" s="97">
        <f>Balans!C101</f>
        <v>591768</v>
      </c>
      <c r="C15" s="97">
        <f>Balans!D101</f>
        <v>665962</v>
      </c>
      <c r="D15" s="97">
        <f>Balans!E101</f>
        <v>827679</v>
      </c>
      <c r="E15" s="71"/>
      <c r="F15" s="71"/>
      <c r="G15" s="71"/>
      <c r="H15" s="71"/>
      <c r="I15" s="71"/>
      <c r="J15" s="71"/>
      <c r="K15" s="71"/>
      <c r="L15" s="71"/>
      <c r="M15" s="71"/>
    </row>
    <row r="16" spans="1:13" ht="15" customHeight="1">
      <c r="A16" s="79" t="s">
        <v>168</v>
      </c>
      <c r="B16" s="97">
        <f>SUM(B14:B15)</f>
        <v>65418209</v>
      </c>
      <c r="C16" s="97">
        <f t="shared" ref="C16:D16" si="2">SUM(C14:C15)</f>
        <v>71388487</v>
      </c>
      <c r="D16" s="97">
        <f t="shared" si="2"/>
        <v>91942262</v>
      </c>
      <c r="E16" s="71"/>
      <c r="F16" s="71"/>
      <c r="G16" s="71"/>
      <c r="H16" s="71"/>
      <c r="I16" s="71"/>
      <c r="J16" s="71"/>
      <c r="K16" s="71"/>
      <c r="L16" s="71"/>
      <c r="M16" s="71"/>
    </row>
    <row r="17" spans="1:13" ht="12" customHeight="1">
      <c r="A17" s="80"/>
      <c r="B17" s="81"/>
      <c r="C17" s="81"/>
      <c r="D17" s="71"/>
      <c r="E17" s="71"/>
      <c r="F17" s="71"/>
      <c r="G17" s="71"/>
      <c r="H17" s="71"/>
      <c r="I17" s="71"/>
      <c r="J17" s="71"/>
      <c r="K17" s="71"/>
      <c r="L17" s="71"/>
      <c r="M17" s="71"/>
    </row>
    <row r="18" spans="1:13" ht="15.75" customHeight="1" thickBot="1">
      <c r="A18" s="73"/>
      <c r="B18" s="73"/>
      <c r="C18" s="73"/>
      <c r="D18" s="71"/>
      <c r="E18" s="71"/>
      <c r="F18" s="71"/>
      <c r="G18" s="71"/>
      <c r="H18" s="71"/>
      <c r="I18" s="71"/>
      <c r="J18" s="71"/>
      <c r="K18" s="71"/>
      <c r="L18" s="71"/>
      <c r="M18" s="71"/>
    </row>
    <row r="19" spans="1:13" ht="15.75" thickBot="1">
      <c r="A19" s="73" t="s">
        <v>169</v>
      </c>
      <c r="B19" s="110">
        <f>B26/B31</f>
        <v>1.3502979881335486</v>
      </c>
      <c r="C19" s="110">
        <f t="shared" ref="C19:D19" si="3">C26/C31</f>
        <v>1.3921549703105489</v>
      </c>
      <c r="D19" s="110">
        <f t="shared" si="3"/>
        <v>1.4241292214455199</v>
      </c>
      <c r="E19" s="71"/>
      <c r="F19" s="71"/>
      <c r="G19" s="71"/>
      <c r="H19" s="71"/>
      <c r="I19" s="71"/>
      <c r="J19" s="71"/>
      <c r="K19" s="71"/>
      <c r="L19" s="71"/>
      <c r="M19" s="71"/>
    </row>
    <row r="20" spans="1:13">
      <c r="A20" s="73"/>
      <c r="B20" s="73"/>
      <c r="C20" s="73"/>
      <c r="D20" s="73"/>
      <c r="E20" s="71"/>
      <c r="F20" s="71"/>
      <c r="G20" s="71"/>
      <c r="H20" s="71"/>
      <c r="I20" s="71"/>
      <c r="J20" s="71"/>
      <c r="K20" s="71"/>
      <c r="L20" s="71"/>
      <c r="M20" s="71"/>
    </row>
    <row r="21" spans="1:13">
      <c r="A21" s="73"/>
      <c r="B21" s="82" t="s">
        <v>194</v>
      </c>
      <c r="C21" s="82" t="s">
        <v>195</v>
      </c>
      <c r="D21" s="82" t="s">
        <v>196</v>
      </c>
      <c r="E21" s="71"/>
      <c r="F21" s="71"/>
      <c r="G21" s="71"/>
      <c r="H21" s="71"/>
      <c r="I21" s="71"/>
      <c r="J21" s="71"/>
      <c r="K21" s="71"/>
      <c r="L21" s="71"/>
      <c r="M21" s="71"/>
    </row>
    <row r="22" spans="1:13">
      <c r="A22" s="76" t="s">
        <v>221</v>
      </c>
      <c r="B22" s="113">
        <v>71408873</v>
      </c>
      <c r="C22" s="113">
        <v>63748005</v>
      </c>
      <c r="D22" s="113">
        <v>68175450</v>
      </c>
      <c r="E22" s="71"/>
      <c r="F22" s="71"/>
      <c r="G22" s="71"/>
      <c r="H22" s="71"/>
      <c r="I22" s="71"/>
      <c r="J22" s="71"/>
      <c r="K22" s="71"/>
      <c r="L22" s="71"/>
      <c r="M22" s="71"/>
    </row>
    <row r="23" spans="1:13">
      <c r="A23" s="78" t="s">
        <v>222</v>
      </c>
      <c r="B23" s="113">
        <v>25589</v>
      </c>
      <c r="C23" s="113">
        <v>26466</v>
      </c>
      <c r="D23" s="113">
        <v>12809</v>
      </c>
      <c r="E23" s="71"/>
      <c r="F23" s="71"/>
      <c r="G23" s="71"/>
      <c r="H23" s="71"/>
      <c r="I23" s="71"/>
      <c r="J23" s="71"/>
      <c r="K23" s="71"/>
      <c r="L23" s="71"/>
      <c r="M23" s="71"/>
    </row>
    <row r="24" spans="1:13">
      <c r="A24" s="76" t="s">
        <v>223</v>
      </c>
      <c r="B24" s="112">
        <v>15453280</v>
      </c>
      <c r="C24" s="112">
        <v>34383130</v>
      </c>
      <c r="D24" s="112">
        <v>62151661</v>
      </c>
      <c r="E24" s="71"/>
      <c r="F24" s="71"/>
      <c r="G24" s="71"/>
      <c r="H24" s="71"/>
      <c r="I24" s="71"/>
      <c r="J24" s="71"/>
      <c r="K24" s="71"/>
      <c r="L24" s="71"/>
      <c r="M24" s="71"/>
    </row>
    <row r="25" spans="1:13">
      <c r="A25" s="76" t="s">
        <v>224</v>
      </c>
      <c r="B25" s="113">
        <v>1446334</v>
      </c>
      <c r="C25" s="113">
        <v>1226236</v>
      </c>
      <c r="D25" s="113">
        <v>597742</v>
      </c>
      <c r="E25" s="71"/>
      <c r="F25" s="71"/>
      <c r="G25" s="71"/>
      <c r="H25" s="71"/>
      <c r="I25" s="71"/>
      <c r="J25" s="71"/>
      <c r="K25" s="71"/>
      <c r="L25" s="71"/>
      <c r="M25" s="71"/>
    </row>
    <row r="26" spans="1:13">
      <c r="A26" s="79" t="s">
        <v>168</v>
      </c>
      <c r="B26" s="113">
        <f>SUM(B22:B25)</f>
        <v>88334076</v>
      </c>
      <c r="C26" s="113">
        <f t="shared" ref="C26:D26" si="4">SUM(C22:C25)</f>
        <v>99383837</v>
      </c>
      <c r="D26" s="113">
        <f t="shared" si="4"/>
        <v>130937662</v>
      </c>
      <c r="E26" s="71"/>
      <c r="F26" s="71"/>
      <c r="G26" s="71"/>
      <c r="H26" s="71"/>
      <c r="I26" s="71"/>
      <c r="J26" s="71"/>
      <c r="K26" s="71"/>
      <c r="L26" s="71"/>
      <c r="M26" s="71"/>
    </row>
    <row r="27" spans="1:13">
      <c r="A27" s="83"/>
      <c r="B27" s="73"/>
      <c r="C27" s="73"/>
      <c r="D27" s="73"/>
      <c r="E27" s="71"/>
      <c r="F27" s="71"/>
      <c r="G27" s="71"/>
      <c r="H27" s="71"/>
      <c r="I27" s="71"/>
      <c r="J27" s="71"/>
      <c r="K27" s="71"/>
      <c r="L27" s="71"/>
      <c r="M27" s="71"/>
    </row>
    <row r="28" spans="1:13">
      <c r="A28" s="83"/>
      <c r="B28" s="82" t="s">
        <v>194</v>
      </c>
      <c r="C28" s="82" t="s">
        <v>195</v>
      </c>
      <c r="D28" s="82" t="s">
        <v>196</v>
      </c>
      <c r="E28" s="71"/>
      <c r="F28" s="71"/>
      <c r="G28" s="71"/>
      <c r="H28" s="71"/>
      <c r="I28" s="71"/>
      <c r="J28" s="71"/>
      <c r="K28" s="71"/>
      <c r="L28" s="71"/>
      <c r="M28" s="71"/>
    </row>
    <row r="29" spans="1:13">
      <c r="A29" s="76" t="s">
        <v>225</v>
      </c>
      <c r="B29" s="114">
        <v>64826441</v>
      </c>
      <c r="C29" s="114">
        <v>70722525</v>
      </c>
      <c r="D29" s="114">
        <v>91114583</v>
      </c>
      <c r="E29" s="71"/>
      <c r="F29" s="71"/>
      <c r="G29" s="71"/>
      <c r="H29" s="71"/>
      <c r="I29" s="71"/>
      <c r="J29" s="71"/>
      <c r="K29" s="71"/>
      <c r="L29" s="71"/>
      <c r="M29" s="71"/>
    </row>
    <row r="30" spans="1:13">
      <c r="A30" s="76" t="s">
        <v>224</v>
      </c>
      <c r="B30" s="114">
        <v>591768</v>
      </c>
      <c r="C30" s="114">
        <v>665962</v>
      </c>
      <c r="D30" s="114">
        <v>827679</v>
      </c>
      <c r="E30" s="71"/>
      <c r="F30" s="71"/>
      <c r="G30" s="71"/>
      <c r="H30" s="71"/>
      <c r="I30" s="71"/>
      <c r="J30" s="71"/>
      <c r="K30" s="71"/>
      <c r="L30" s="71"/>
      <c r="M30" s="71"/>
    </row>
    <row r="31" spans="1:13">
      <c r="A31" s="79" t="s">
        <v>168</v>
      </c>
      <c r="B31" s="113">
        <f>SUM(B29:B30)</f>
        <v>65418209</v>
      </c>
      <c r="C31" s="113">
        <f>SUM(C29:C30)</f>
        <v>71388487</v>
      </c>
      <c r="D31" s="113">
        <f>SUM(D29:D30)</f>
        <v>91942262</v>
      </c>
      <c r="E31" s="71"/>
      <c r="F31" s="71"/>
      <c r="G31" s="71"/>
      <c r="H31" s="71"/>
      <c r="I31" s="71"/>
      <c r="J31" s="71"/>
      <c r="K31" s="71"/>
      <c r="L31" s="71"/>
      <c r="M31" s="71"/>
    </row>
    <row r="32" spans="1:13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</row>
    <row r="33" spans="1:2">
      <c r="A33" s="115">
        <f>B26-D26</f>
        <v>-42603586</v>
      </c>
    </row>
    <row r="34" spans="1:2">
      <c r="A34" s="115">
        <f>B31-D31</f>
        <v>-26524053</v>
      </c>
    </row>
    <row r="37" spans="1:2">
      <c r="A37">
        <f>5/3</f>
        <v>1.6666666666666667</v>
      </c>
      <c r="B37" t="s">
        <v>232</v>
      </c>
    </row>
    <row r="38" spans="1:2">
      <c r="A38">
        <f>6/3</f>
        <v>2</v>
      </c>
      <c r="B38" t="s">
        <v>233</v>
      </c>
    </row>
    <row r="39" spans="1:2">
      <c r="A39">
        <f>5/2</f>
        <v>2.5</v>
      </c>
      <c r="B39" t="s">
        <v>234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A20" sqref="A20"/>
    </sheetView>
  </sheetViews>
  <sheetFormatPr defaultRowHeight="15"/>
  <cols>
    <col min="1" max="1" width="68.5703125" bestFit="1" customWidth="1"/>
    <col min="3" max="5" width="11.7109375" bestFit="1" customWidth="1"/>
  </cols>
  <sheetData>
    <row r="1" spans="1:5">
      <c r="A1" s="42" t="s">
        <v>118</v>
      </c>
      <c r="B1" t="s">
        <v>119</v>
      </c>
      <c r="C1" t="s">
        <v>194</v>
      </c>
      <c r="D1" t="s">
        <v>195</v>
      </c>
      <c r="E1" t="s">
        <v>196</v>
      </c>
    </row>
    <row r="2" spans="1:5">
      <c r="A2" s="42" t="s">
        <v>120</v>
      </c>
    </row>
    <row r="3" spans="1:5">
      <c r="A3" t="s">
        <v>121</v>
      </c>
      <c r="B3">
        <v>9145</v>
      </c>
      <c r="C3" s="15">
        <v>21533903</v>
      </c>
      <c r="D3" s="15">
        <v>22386861</v>
      </c>
      <c r="E3" s="15">
        <v>22995032</v>
      </c>
    </row>
    <row r="4" spans="1:5">
      <c r="A4" t="s">
        <v>122</v>
      </c>
      <c r="B4">
        <v>9146</v>
      </c>
      <c r="C4" s="15">
        <v>24853330</v>
      </c>
      <c r="D4" s="15">
        <v>27249870</v>
      </c>
      <c r="E4" s="15">
        <v>25696682</v>
      </c>
    </row>
    <row r="5" spans="1:5">
      <c r="A5" s="42" t="s">
        <v>123</v>
      </c>
    </row>
    <row r="6" spans="1:5">
      <c r="A6" t="s">
        <v>124</v>
      </c>
      <c r="B6">
        <v>9147</v>
      </c>
      <c r="C6" s="15">
        <v>3938720</v>
      </c>
      <c r="D6" s="15">
        <v>4337338</v>
      </c>
      <c r="E6" s="15">
        <v>4439589</v>
      </c>
    </row>
    <row r="7" spans="1:5">
      <c r="A7" t="s">
        <v>125</v>
      </c>
      <c r="B7">
        <v>9148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zoomScaleNormal="100" workbookViewId="0">
      <selection activeCell="D32" sqref="D32"/>
    </sheetView>
  </sheetViews>
  <sheetFormatPr defaultRowHeight="15"/>
  <cols>
    <col min="1" max="1" width="75.5703125" customWidth="1"/>
    <col min="2" max="2" width="11.7109375" bestFit="1" customWidth="1"/>
    <col min="3" max="5" width="15" bestFit="1" customWidth="1"/>
    <col min="6" max="6" width="13.85546875" bestFit="1" customWidth="1"/>
    <col min="7" max="10" width="12.7109375" bestFit="1" customWidth="1"/>
  </cols>
  <sheetData>
    <row r="1" spans="1:10">
      <c r="A1" s="6" t="s">
        <v>126</v>
      </c>
      <c r="B1" s="6"/>
    </row>
    <row r="2" spans="1:10">
      <c r="A2" s="7"/>
      <c r="B2" s="7" t="s">
        <v>119</v>
      </c>
      <c r="C2" s="53">
        <v>2018</v>
      </c>
      <c r="D2" s="53">
        <v>2019</v>
      </c>
      <c r="E2" s="54">
        <v>2020</v>
      </c>
    </row>
    <row r="3" spans="1:10">
      <c r="A3" s="55" t="s">
        <v>127</v>
      </c>
      <c r="B3" s="55" t="s">
        <v>179</v>
      </c>
      <c r="C3" s="51">
        <v>275860848</v>
      </c>
      <c r="D3" s="51">
        <v>290511163</v>
      </c>
      <c r="E3" s="51">
        <v>284103724</v>
      </c>
    </row>
    <row r="4" spans="1:10">
      <c r="A4" s="20" t="s">
        <v>128</v>
      </c>
      <c r="B4" s="20">
        <v>70</v>
      </c>
      <c r="C4" s="15">
        <v>273119706</v>
      </c>
      <c r="D4" s="15">
        <v>287769316</v>
      </c>
      <c r="E4" s="15">
        <v>281197408</v>
      </c>
    </row>
    <row r="5" spans="1:10">
      <c r="A5" s="20" t="s">
        <v>129</v>
      </c>
      <c r="B5" s="20">
        <v>71</v>
      </c>
      <c r="C5" s="44"/>
      <c r="D5" s="44"/>
      <c r="E5" s="48"/>
    </row>
    <row r="6" spans="1:10">
      <c r="A6" s="20" t="s">
        <v>130</v>
      </c>
      <c r="B6" s="20">
        <v>72</v>
      </c>
      <c r="C6" s="44"/>
      <c r="D6" s="44"/>
      <c r="E6" s="48"/>
    </row>
    <row r="7" spans="1:10">
      <c r="A7" s="20" t="s">
        <v>131</v>
      </c>
      <c r="B7" s="20">
        <v>74</v>
      </c>
      <c r="C7" s="15">
        <v>2716754</v>
      </c>
      <c r="D7" s="15">
        <v>2527134</v>
      </c>
      <c r="E7" s="15">
        <v>2783816</v>
      </c>
    </row>
    <row r="8" spans="1:10">
      <c r="A8" s="20" t="s">
        <v>177</v>
      </c>
      <c r="B8" s="20" t="s">
        <v>178</v>
      </c>
      <c r="C8" s="15">
        <v>24388</v>
      </c>
      <c r="D8" s="15">
        <v>214713</v>
      </c>
      <c r="E8" s="15">
        <v>122500</v>
      </c>
    </row>
    <row r="9" spans="1:10">
      <c r="A9" s="55" t="s">
        <v>132</v>
      </c>
      <c r="B9" s="55" t="s">
        <v>180</v>
      </c>
      <c r="C9" s="51">
        <v>260371202</v>
      </c>
      <c r="D9" s="51">
        <v>278096376</v>
      </c>
      <c r="E9" s="51">
        <v>268340427</v>
      </c>
    </row>
    <row r="10" spans="1:10">
      <c r="A10" s="20" t="s">
        <v>133</v>
      </c>
      <c r="B10" s="20">
        <v>60</v>
      </c>
      <c r="C10" s="15">
        <v>194296842</v>
      </c>
      <c r="D10" s="15">
        <v>209141895</v>
      </c>
      <c r="E10" s="15">
        <v>200717023</v>
      </c>
    </row>
    <row r="11" spans="1:10">
      <c r="A11" s="20" t="s">
        <v>134</v>
      </c>
      <c r="B11" s="20" t="s">
        <v>135</v>
      </c>
      <c r="C11" s="15">
        <v>202091488</v>
      </c>
      <c r="D11" s="15">
        <v>201771277</v>
      </c>
      <c r="E11" s="15">
        <v>200722175</v>
      </c>
    </row>
    <row r="12" spans="1:10">
      <c r="A12" s="20" t="s">
        <v>136</v>
      </c>
      <c r="B12" s="20">
        <v>609</v>
      </c>
      <c r="C12" s="15">
        <v>-7794646</v>
      </c>
      <c r="D12" s="15">
        <v>7370618</v>
      </c>
      <c r="E12" s="15">
        <v>-5152</v>
      </c>
      <c r="G12" s="9"/>
      <c r="H12" s="9"/>
      <c r="I12" s="9"/>
      <c r="J12" s="9"/>
    </row>
    <row r="13" spans="1:10">
      <c r="A13" s="20" t="s">
        <v>137</v>
      </c>
      <c r="B13" s="20">
        <v>61</v>
      </c>
      <c r="C13" s="15">
        <v>29914869</v>
      </c>
      <c r="D13" s="15">
        <v>33065768</v>
      </c>
      <c r="E13" s="15">
        <v>30071496</v>
      </c>
    </row>
    <row r="14" spans="1:10">
      <c r="A14" s="20" t="s">
        <v>138</v>
      </c>
      <c r="B14" s="20">
        <v>62</v>
      </c>
      <c r="C14" s="15">
        <v>26811853</v>
      </c>
      <c r="D14" s="15">
        <v>28776570</v>
      </c>
      <c r="E14" s="15">
        <v>30359776</v>
      </c>
    </row>
    <row r="15" spans="1:10">
      <c r="A15" s="20" t="s">
        <v>139</v>
      </c>
      <c r="B15" s="20">
        <v>630</v>
      </c>
      <c r="C15" s="15">
        <v>7693618</v>
      </c>
      <c r="D15" s="15">
        <v>6526014</v>
      </c>
      <c r="E15" s="15">
        <v>5728170</v>
      </c>
    </row>
    <row r="16" spans="1:10" ht="50.25" customHeight="1">
      <c r="A16" s="20" t="s">
        <v>140</v>
      </c>
      <c r="B16" s="20" t="s">
        <v>141</v>
      </c>
      <c r="C16" s="15">
        <v>336361</v>
      </c>
      <c r="D16" s="15">
        <v>-1913861</v>
      </c>
      <c r="E16" s="15">
        <v>164560</v>
      </c>
    </row>
    <row r="17" spans="1:5" ht="15.75" customHeight="1">
      <c r="A17" s="20" t="s">
        <v>142</v>
      </c>
      <c r="B17" s="20" t="s">
        <v>182</v>
      </c>
      <c r="C17" s="15">
        <v>783603</v>
      </c>
      <c r="D17" s="15">
        <v>40093</v>
      </c>
      <c r="E17" s="15">
        <v>695273</v>
      </c>
    </row>
    <row r="18" spans="1:5">
      <c r="A18" s="20" t="s">
        <v>143</v>
      </c>
      <c r="B18" s="20" t="s">
        <v>144</v>
      </c>
      <c r="C18" s="15">
        <v>534056</v>
      </c>
      <c r="D18" s="15">
        <v>2457005</v>
      </c>
      <c r="E18" s="15">
        <v>602219</v>
      </c>
    </row>
    <row r="19" spans="1:5" ht="21.75" customHeight="1">
      <c r="A19" s="20" t="s">
        <v>181</v>
      </c>
      <c r="B19" s="20" t="s">
        <v>193</v>
      </c>
      <c r="C19" s="44"/>
      <c r="D19" s="15">
        <v>2891</v>
      </c>
      <c r="E19" s="15">
        <v>1910</v>
      </c>
    </row>
    <row r="20" spans="1:5" ht="24.75" customHeight="1">
      <c r="A20" s="50" t="s">
        <v>145</v>
      </c>
      <c r="B20" s="52">
        <v>9901</v>
      </c>
      <c r="C20" s="51">
        <f>C3-C9</f>
        <v>15489646</v>
      </c>
      <c r="D20" s="51">
        <f>D3-D9</f>
        <v>12414787</v>
      </c>
      <c r="E20" s="51">
        <f>E3-E9</f>
        <v>15763297</v>
      </c>
    </row>
    <row r="21" spans="1:5">
      <c r="A21" s="55" t="s">
        <v>146</v>
      </c>
      <c r="B21" s="55" t="s">
        <v>183</v>
      </c>
      <c r="C21" s="51">
        <v>12514555</v>
      </c>
      <c r="D21" s="51">
        <v>3041036</v>
      </c>
      <c r="E21" s="51">
        <v>19473461</v>
      </c>
    </row>
    <row r="22" spans="1:5">
      <c r="A22" s="20" t="s">
        <v>190</v>
      </c>
      <c r="B22" s="20">
        <v>75</v>
      </c>
      <c r="C22" s="15">
        <v>12514555</v>
      </c>
      <c r="D22" s="15">
        <v>3041036</v>
      </c>
      <c r="E22" s="15">
        <v>19473461</v>
      </c>
    </row>
    <row r="23" spans="1:5">
      <c r="A23" s="20" t="s">
        <v>147</v>
      </c>
      <c r="B23" s="20">
        <v>750</v>
      </c>
      <c r="C23" s="15">
        <v>9999994</v>
      </c>
      <c r="D23">
        <v>21</v>
      </c>
      <c r="E23" s="15">
        <v>17001133</v>
      </c>
    </row>
    <row r="24" spans="1:5">
      <c r="A24" s="20" t="s">
        <v>148</v>
      </c>
      <c r="B24" s="20">
        <v>751</v>
      </c>
      <c r="C24" s="15">
        <v>9300</v>
      </c>
      <c r="D24" s="15">
        <v>6562</v>
      </c>
      <c r="E24" s="15">
        <v>5230</v>
      </c>
    </row>
    <row r="25" spans="1:5">
      <c r="A25" s="20" t="s">
        <v>149</v>
      </c>
      <c r="B25" s="20" t="s">
        <v>150</v>
      </c>
      <c r="C25" s="15">
        <v>2505261</v>
      </c>
      <c r="D25" s="15">
        <v>3034452</v>
      </c>
      <c r="E25" s="15">
        <v>2467098</v>
      </c>
    </row>
    <row r="26" spans="1:5">
      <c r="A26" s="20" t="s">
        <v>184</v>
      </c>
      <c r="B26" s="20" t="s">
        <v>185</v>
      </c>
      <c r="C26" s="49"/>
      <c r="D26" s="49"/>
      <c r="E26" s="49"/>
    </row>
    <row r="27" spans="1:5">
      <c r="A27" s="55" t="s">
        <v>151</v>
      </c>
      <c r="B27" s="55" t="s">
        <v>186</v>
      </c>
      <c r="C27" s="51">
        <v>2593088</v>
      </c>
      <c r="D27" s="51">
        <v>8390530</v>
      </c>
      <c r="E27" s="51">
        <v>2906400</v>
      </c>
    </row>
    <row r="28" spans="1:5">
      <c r="A28" s="20" t="s">
        <v>187</v>
      </c>
      <c r="B28" s="20">
        <v>65</v>
      </c>
      <c r="C28" s="15">
        <v>2593088</v>
      </c>
      <c r="D28" s="15">
        <v>2559084</v>
      </c>
      <c r="E28" s="15">
        <v>2906400</v>
      </c>
    </row>
    <row r="29" spans="1:5">
      <c r="A29" s="20" t="s">
        <v>152</v>
      </c>
      <c r="B29" s="20">
        <v>650</v>
      </c>
      <c r="C29" s="15">
        <v>139858</v>
      </c>
      <c r="D29" s="15">
        <v>105535</v>
      </c>
      <c r="E29" s="15">
        <v>131658</v>
      </c>
    </row>
    <row r="30" spans="1:5" ht="24" customHeight="1">
      <c r="A30" s="61" t="s">
        <v>153</v>
      </c>
      <c r="B30" s="20">
        <v>651</v>
      </c>
      <c r="C30" s="44"/>
      <c r="D30" s="44"/>
      <c r="E30" s="44"/>
    </row>
    <row r="31" spans="1:5">
      <c r="A31" s="20" t="s">
        <v>154</v>
      </c>
      <c r="B31" s="20" t="s">
        <v>155</v>
      </c>
      <c r="C31" s="15">
        <v>2453230</v>
      </c>
      <c r="D31" s="15">
        <v>2453549</v>
      </c>
      <c r="E31" s="15">
        <v>2774742</v>
      </c>
    </row>
    <row r="32" spans="1:5">
      <c r="A32" s="20" t="s">
        <v>188</v>
      </c>
      <c r="B32" s="20" t="s">
        <v>189</v>
      </c>
      <c r="C32" s="44"/>
      <c r="D32" s="15">
        <v>5831446</v>
      </c>
      <c r="E32" s="44"/>
    </row>
    <row r="33" spans="1:6">
      <c r="A33" s="56" t="s">
        <v>191</v>
      </c>
      <c r="B33" s="55">
        <v>9903</v>
      </c>
      <c r="C33" s="51">
        <f>C20+C21-C27</f>
        <v>25411113</v>
      </c>
      <c r="D33" s="51">
        <f>D20+D21-D27</f>
        <v>7065293</v>
      </c>
      <c r="E33" s="51">
        <v>32330357</v>
      </c>
    </row>
    <row r="34" spans="1:6">
      <c r="A34" s="20" t="s">
        <v>156</v>
      </c>
      <c r="B34" s="20">
        <v>780</v>
      </c>
      <c r="C34" s="43"/>
      <c r="D34" s="44"/>
      <c r="E34" s="44"/>
    </row>
    <row r="35" spans="1:6">
      <c r="A35" s="20" t="s">
        <v>157</v>
      </c>
      <c r="B35" s="20">
        <v>680</v>
      </c>
      <c r="C35" s="43"/>
      <c r="D35" s="44"/>
      <c r="E35" s="43"/>
    </row>
    <row r="36" spans="1:6">
      <c r="A36" s="20" t="s">
        <v>158</v>
      </c>
      <c r="B36" s="20" t="s">
        <v>159</v>
      </c>
      <c r="C36" s="15">
        <v>3923256</v>
      </c>
      <c r="D36" s="15">
        <v>1465083</v>
      </c>
      <c r="E36" s="15">
        <v>3255620</v>
      </c>
    </row>
    <row r="37" spans="1:6" ht="30.75" customHeight="1">
      <c r="A37" s="20" t="s">
        <v>160</v>
      </c>
      <c r="B37" s="20" t="s">
        <v>192</v>
      </c>
      <c r="C37" s="15">
        <v>4162777</v>
      </c>
      <c r="D37" s="15">
        <v>1656348</v>
      </c>
      <c r="E37" s="15">
        <v>3724559</v>
      </c>
    </row>
    <row r="38" spans="1:6">
      <c r="A38" s="20" t="s">
        <v>161</v>
      </c>
      <c r="B38" s="20">
        <v>77</v>
      </c>
      <c r="C38" s="15">
        <v>239521</v>
      </c>
      <c r="D38" s="15">
        <v>191265</v>
      </c>
      <c r="E38" s="15">
        <v>468939</v>
      </c>
    </row>
    <row r="39" spans="1:6">
      <c r="A39" s="56" t="s">
        <v>162</v>
      </c>
      <c r="B39" s="55">
        <v>9904</v>
      </c>
      <c r="C39" s="51">
        <f>C33+C34-C36</f>
        <v>21487857</v>
      </c>
      <c r="D39" s="51">
        <f>D33+D34-D36</f>
        <v>5600210</v>
      </c>
      <c r="E39" s="51">
        <f>E33+E34-E36</f>
        <v>29074737</v>
      </c>
    </row>
    <row r="40" spans="1:6">
      <c r="A40" s="20" t="s">
        <v>163</v>
      </c>
      <c r="B40" s="20">
        <v>789</v>
      </c>
      <c r="C40" s="43"/>
      <c r="D40" s="43"/>
      <c r="E40" s="15"/>
    </row>
    <row r="41" spans="1:6">
      <c r="A41" s="20" t="s">
        <v>164</v>
      </c>
      <c r="B41" s="20">
        <v>689</v>
      </c>
      <c r="C41" s="15">
        <v>16706</v>
      </c>
      <c r="D41" s="15">
        <v>15285</v>
      </c>
      <c r="E41" s="15">
        <v>16643</v>
      </c>
    </row>
    <row r="42" spans="1:6">
      <c r="A42" s="55" t="s">
        <v>165</v>
      </c>
      <c r="B42" s="55">
        <v>9905</v>
      </c>
      <c r="C42" s="51">
        <f>C39+C40-C41</f>
        <v>21471151</v>
      </c>
      <c r="D42" s="51">
        <f>D39+D40-D41</f>
        <v>5584925</v>
      </c>
      <c r="E42" s="51">
        <f>E39+E40-E41</f>
        <v>29058094</v>
      </c>
    </row>
    <row r="43" spans="1:6">
      <c r="A43" s="7"/>
      <c r="B43" s="7"/>
      <c r="C43" s="44"/>
      <c r="D43" s="44"/>
      <c r="E43" s="44"/>
      <c r="F43" s="48"/>
    </row>
    <row r="44" spans="1:6">
      <c r="A44" s="7"/>
      <c r="B44" s="7"/>
      <c r="C44" s="44"/>
      <c r="D44" s="44"/>
      <c r="E44" s="44"/>
      <c r="F44" s="48"/>
    </row>
    <row r="45" spans="1:6">
      <c r="A45" s="8"/>
      <c r="B45" s="8"/>
      <c r="C45" s="43"/>
      <c r="D45" s="43"/>
      <c r="E45" s="43"/>
      <c r="F45" s="48"/>
    </row>
    <row r="46" spans="1:6">
      <c r="C46" s="44"/>
      <c r="D46" s="44"/>
      <c r="F46" s="48"/>
    </row>
    <row r="47" spans="1:6">
      <c r="C47" s="44"/>
      <c r="D47" s="44"/>
      <c r="F47" s="48"/>
    </row>
    <row r="48" spans="1:6">
      <c r="C48" s="43"/>
      <c r="D48" s="43"/>
      <c r="F48" s="48"/>
    </row>
    <row r="49" spans="3:6">
      <c r="C49" s="44"/>
      <c r="D49" s="44"/>
      <c r="F49" s="48"/>
    </row>
    <row r="50" spans="3:6">
      <c r="C50" s="44"/>
      <c r="D50" s="44"/>
      <c r="F50" s="48"/>
    </row>
    <row r="51" spans="3:6">
      <c r="C51" s="43"/>
      <c r="D51" s="43"/>
      <c r="F51" s="48"/>
    </row>
    <row r="52" spans="3:6">
      <c r="C52" s="43"/>
      <c r="D52" s="43"/>
      <c r="F52" s="48"/>
    </row>
    <row r="53" spans="3:6">
      <c r="C53" s="43"/>
      <c r="D53" s="43"/>
      <c r="F53" s="48"/>
    </row>
    <row r="54" spans="3:6">
      <c r="C54" s="43"/>
      <c r="D54" s="43"/>
      <c r="F54" s="4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8"/>
  <sheetViews>
    <sheetView zoomScale="70" zoomScaleNormal="70" workbookViewId="0">
      <selection activeCell="J48" sqref="J48"/>
    </sheetView>
  </sheetViews>
  <sheetFormatPr defaultRowHeight="15"/>
  <cols>
    <col min="1" max="1" width="54.85546875" customWidth="1"/>
    <col min="2" max="2" width="10.5703125" bestFit="1" customWidth="1"/>
    <col min="3" max="3" width="11.42578125" bestFit="1" customWidth="1"/>
    <col min="4" max="4" width="41.7109375" bestFit="1" customWidth="1"/>
    <col min="5" max="5" width="23" bestFit="1" customWidth="1"/>
    <col min="8" max="8" width="18.42578125" bestFit="1" customWidth="1"/>
    <col min="9" max="9" width="10.5703125" bestFit="1" customWidth="1"/>
    <col min="10" max="10" width="11.42578125" bestFit="1" customWidth="1"/>
  </cols>
  <sheetData>
    <row r="1" spans="1:12">
      <c r="A1" s="6" t="s">
        <v>126</v>
      </c>
      <c r="B1" s="6"/>
    </row>
    <row r="2" spans="1:12">
      <c r="A2" s="7"/>
      <c r="B2" s="7" t="s">
        <v>119</v>
      </c>
      <c r="C2" s="53" t="s">
        <v>3</v>
      </c>
      <c r="D2" s="53" t="s">
        <v>4</v>
      </c>
      <c r="E2" s="53" t="s">
        <v>5</v>
      </c>
    </row>
    <row r="3" spans="1:12">
      <c r="A3" s="64" t="s">
        <v>127</v>
      </c>
      <c r="B3" s="64" t="s">
        <v>179</v>
      </c>
      <c r="C3" s="65">
        <f>IF(Resultatenrek!C3=0,"",Resultatenrek!C3/Resultatenrek!$C3)</f>
        <v>1</v>
      </c>
      <c r="D3" s="65">
        <f>IF(Resultatenrek!D3=0,"",Resultatenrek!D3/Resultatenrek!$C3)</f>
        <v>1.0531076269293569</v>
      </c>
      <c r="E3" s="65">
        <f>IF(Resultatenrek!E3=0,"",Resultatenrek!E3/Resultatenrek!$C3)</f>
        <v>1.0298805577513486</v>
      </c>
      <c r="H3" s="116"/>
      <c r="I3" s="116"/>
      <c r="J3" s="60"/>
      <c r="K3" s="60"/>
      <c r="L3" s="60"/>
    </row>
    <row r="4" spans="1:12">
      <c r="A4" s="20" t="s">
        <v>128</v>
      </c>
      <c r="B4" s="20">
        <v>70</v>
      </c>
      <c r="C4" s="60">
        <f>IF(Resultatenrek!C4=0,"",Resultatenrek!C4/Resultatenrek!$C4)</f>
        <v>1</v>
      </c>
      <c r="D4" s="60">
        <f>IF(Resultatenrek!D4=0,"",Resultatenrek!D4/Resultatenrek!$C4)</f>
        <v>1.0536380556882996</v>
      </c>
      <c r="E4" s="60">
        <f>IF(Resultatenrek!E4=0,"",Resultatenrek!E4/Resultatenrek!$C4)</f>
        <v>1.0295756835649201</v>
      </c>
      <c r="H4" s="116"/>
      <c r="I4" s="116"/>
      <c r="J4" s="60"/>
      <c r="K4" s="60"/>
      <c r="L4" s="60"/>
    </row>
    <row r="5" spans="1:12" ht="42.75" customHeight="1">
      <c r="A5" s="20" t="s">
        <v>129</v>
      </c>
      <c r="B5" s="20">
        <v>71</v>
      </c>
      <c r="C5" s="60" t="str">
        <f>IF(Resultatenrek!C5=0,"",Resultatenrek!C5/Resultatenrek!$C5)</f>
        <v/>
      </c>
      <c r="D5" s="60" t="str">
        <f>IF(Resultatenrek!D5=0,"",Resultatenrek!D5/Resultatenrek!$C5)</f>
        <v/>
      </c>
      <c r="E5" s="60" t="str">
        <f>IF(Resultatenrek!E5=0,"",Resultatenrek!E5/Resultatenrek!$C5)</f>
        <v/>
      </c>
    </row>
    <row r="6" spans="1:12">
      <c r="A6" s="20" t="s">
        <v>130</v>
      </c>
      <c r="B6" s="20">
        <v>72</v>
      </c>
      <c r="C6" s="60" t="str">
        <f>IF(Resultatenrek!C6=0,"",Resultatenrek!C6/Resultatenrek!$C6)</f>
        <v/>
      </c>
      <c r="D6" s="60" t="str">
        <f>IF(Resultatenrek!D6=0,"",Resultatenrek!D6/Resultatenrek!$C6)</f>
        <v/>
      </c>
      <c r="E6" s="60" t="str">
        <f>IF(Resultatenrek!E6=0,"",Resultatenrek!E6/Resultatenrek!$C6)</f>
        <v/>
      </c>
    </row>
    <row r="7" spans="1:12">
      <c r="A7" s="20" t="s">
        <v>131</v>
      </c>
      <c r="B7" s="20">
        <v>74</v>
      </c>
      <c r="C7" s="60">
        <f>IF(Resultatenrek!C7=0,"",Resultatenrek!C7/Resultatenrek!$C7)</f>
        <v>1</v>
      </c>
      <c r="D7" s="60">
        <f>IF(Resultatenrek!D7=0,"",Resultatenrek!D7/Resultatenrek!$C7)</f>
        <v>0.93020347075959031</v>
      </c>
      <c r="E7" s="60">
        <f>IF(Resultatenrek!E7=0,"",Resultatenrek!E7/Resultatenrek!$C7)</f>
        <v>1.0246846052310956</v>
      </c>
    </row>
    <row r="8" spans="1:12">
      <c r="A8" s="20" t="s">
        <v>177</v>
      </c>
      <c r="B8" s="20" t="s">
        <v>178</v>
      </c>
      <c r="C8" s="60">
        <f>IF(Resultatenrek!C8=0,"",Resultatenrek!C8/Resultatenrek!$C8)</f>
        <v>1</v>
      </c>
      <c r="D8" s="60">
        <f>IF(Resultatenrek!D8=0,"",Resultatenrek!D8/Resultatenrek!$C8)</f>
        <v>8.8040429719534199</v>
      </c>
      <c r="E8" s="60">
        <f>IF(Resultatenrek!E8=0,"",Resultatenrek!E8/Resultatenrek!$C8)</f>
        <v>5.0229621125143513</v>
      </c>
    </row>
    <row r="9" spans="1:12">
      <c r="A9" s="64" t="s">
        <v>132</v>
      </c>
      <c r="B9" s="64" t="s">
        <v>180</v>
      </c>
      <c r="C9" s="65">
        <f>IF(Resultatenrek!C9=0,"",Resultatenrek!C9/Resultatenrek!$C9)</f>
        <v>1</v>
      </c>
      <c r="D9" s="65">
        <f>IF(Resultatenrek!D9=0,"",Resultatenrek!D9/Resultatenrek!$C9)</f>
        <v>1.0680765532587586</v>
      </c>
      <c r="E9" s="65">
        <f>IF(Resultatenrek!E9=0,"",Resultatenrek!E9/Resultatenrek!$C9)</f>
        <v>1.0306071675315307</v>
      </c>
    </row>
    <row r="10" spans="1:12">
      <c r="A10" s="20" t="s">
        <v>133</v>
      </c>
      <c r="B10" s="20">
        <v>60</v>
      </c>
      <c r="C10" s="60">
        <f>IF(Resultatenrek!C10=0,"",Resultatenrek!C10/Resultatenrek!$C10)</f>
        <v>1</v>
      </c>
      <c r="D10" s="60">
        <f>IF(Resultatenrek!D10=0,"",Resultatenrek!D10/Resultatenrek!$C10)</f>
        <v>1.0764039849911713</v>
      </c>
      <c r="E10" s="60">
        <f>IF(Resultatenrek!E10=0,"",Resultatenrek!E10/Resultatenrek!$C10)</f>
        <v>1.0330431567179048</v>
      </c>
    </row>
    <row r="11" spans="1:12">
      <c r="A11" s="20" t="s">
        <v>134</v>
      </c>
      <c r="B11" s="20" t="s">
        <v>135</v>
      </c>
      <c r="C11" s="60">
        <f>IF(Resultatenrek!C11=0,"",Resultatenrek!C11/Resultatenrek!$C11)</f>
        <v>1</v>
      </c>
      <c r="D11" s="60">
        <f>IF(Resultatenrek!D11=0,"",Resultatenrek!D11/Resultatenrek!$C11)</f>
        <v>0.99841551466037004</v>
      </c>
      <c r="E11" s="60">
        <f>IF(Resultatenrek!E11=0,"",Resultatenrek!E11/Resultatenrek!$C11)</f>
        <v>0.99322429156442249</v>
      </c>
    </row>
    <row r="12" spans="1:12">
      <c r="A12" s="20" t="s">
        <v>136</v>
      </c>
      <c r="B12" s="20">
        <v>609</v>
      </c>
      <c r="C12" s="60">
        <f>IF(Resultatenrek!C12=0,"",Resultatenrek!C12/Resultatenrek!$C12)</f>
        <v>1</v>
      </c>
      <c r="D12" s="60">
        <f>IF(Resultatenrek!D12=0,"",Resultatenrek!D12/Resultatenrek!$C12)</f>
        <v>-0.94560009524486421</v>
      </c>
      <c r="E12" s="60">
        <f>IF(Resultatenrek!E12=0,"",Resultatenrek!E12/Resultatenrek!$C12)</f>
        <v>6.6096651470765955E-4</v>
      </c>
    </row>
    <row r="13" spans="1:12">
      <c r="A13" s="20" t="s">
        <v>137</v>
      </c>
      <c r="B13" s="20">
        <v>61</v>
      </c>
      <c r="C13" s="60">
        <f>IF(Resultatenrek!C13=0,"",Resultatenrek!C13/Resultatenrek!$C13)</f>
        <v>1</v>
      </c>
      <c r="D13" s="60">
        <f>IF(Resultatenrek!D13=0,"",Resultatenrek!D13/Resultatenrek!$C13)</f>
        <v>1.1053288583680576</v>
      </c>
      <c r="E13" s="60">
        <f>IF(Resultatenrek!E13=0,"",Resultatenrek!E13/Resultatenrek!$C13)</f>
        <v>1.0052357575090836</v>
      </c>
    </row>
    <row r="14" spans="1:12" ht="35.25" customHeight="1">
      <c r="A14" s="20" t="s">
        <v>138</v>
      </c>
      <c r="B14" s="20">
        <v>62</v>
      </c>
      <c r="C14" s="60">
        <f>IF(Resultatenrek!C14=0,"",Resultatenrek!C14/Resultatenrek!$C14)</f>
        <v>1</v>
      </c>
      <c r="D14" s="60">
        <f>IF(Resultatenrek!D14=0,"",Resultatenrek!D14/Resultatenrek!$C14)</f>
        <v>1.0732779267438173</v>
      </c>
      <c r="E14" s="60">
        <f>IF(Resultatenrek!E14=0,"",Resultatenrek!E14/Resultatenrek!$C14)</f>
        <v>1.1323266616447585</v>
      </c>
    </row>
    <row r="15" spans="1:12" ht="33.75" customHeight="1">
      <c r="A15" s="20" t="s">
        <v>139</v>
      </c>
      <c r="B15" s="20">
        <v>630</v>
      </c>
      <c r="C15" s="60">
        <f>IF(Resultatenrek!C15=0,"",Resultatenrek!C15/Resultatenrek!$C15)</f>
        <v>1</v>
      </c>
      <c r="D15" s="60">
        <f>IF(Resultatenrek!D15=0,"",Resultatenrek!D15/Resultatenrek!$C15)</f>
        <v>0.84823733125299439</v>
      </c>
      <c r="E15" s="60">
        <f>IF(Resultatenrek!E15=0,"",Resultatenrek!E15/Resultatenrek!$C15)</f>
        <v>0.74453527586110979</v>
      </c>
    </row>
    <row r="16" spans="1:12" ht="27" customHeight="1">
      <c r="A16" s="20" t="s">
        <v>140</v>
      </c>
      <c r="B16" s="20" t="s">
        <v>141</v>
      </c>
      <c r="C16" s="60">
        <f>IF(Resultatenrek!C16=0,"",Resultatenrek!C16/Resultatenrek!$C16)</f>
        <v>1</v>
      </c>
      <c r="D16" s="60">
        <f>IF(Resultatenrek!D16=0,"",Resultatenrek!D16/Resultatenrek!$C16)</f>
        <v>-5.6899016235532658</v>
      </c>
      <c r="E16" s="60">
        <f>IF(Resultatenrek!E16=0,"",Resultatenrek!E16/Resultatenrek!$C16)</f>
        <v>0.48923626698695749</v>
      </c>
    </row>
    <row r="17" spans="1:5">
      <c r="A17" s="20" t="s">
        <v>142</v>
      </c>
      <c r="B17" s="20" t="s">
        <v>182</v>
      </c>
      <c r="C17" s="60">
        <f>IF(Resultatenrek!C17=0,"",Resultatenrek!C17/Resultatenrek!$C17)</f>
        <v>1</v>
      </c>
      <c r="D17" s="60">
        <f>IF(Resultatenrek!D17=0,"",Resultatenrek!D17/Resultatenrek!$C17)</f>
        <v>5.1164939388950781E-2</v>
      </c>
      <c r="E17" s="60">
        <f>IF(Resultatenrek!E17=0,"",Resultatenrek!E17/Resultatenrek!$C17)</f>
        <v>0.88727710332910925</v>
      </c>
    </row>
    <row r="18" spans="1:5">
      <c r="A18" s="20" t="s">
        <v>143</v>
      </c>
      <c r="B18" s="20" t="s">
        <v>144</v>
      </c>
      <c r="C18" s="60">
        <f>IF(Resultatenrek!C18=0,"",Resultatenrek!C18/Resultatenrek!$C18)</f>
        <v>1</v>
      </c>
      <c r="D18" s="60">
        <f>IF(Resultatenrek!D18=0,"",Resultatenrek!D18/Resultatenrek!$C18)</f>
        <v>4.6006504935811972</v>
      </c>
      <c r="E18" s="60">
        <f>IF(Resultatenrek!E18=0,"",Resultatenrek!E18/Resultatenrek!$C18)</f>
        <v>1.1276326827149212</v>
      </c>
    </row>
    <row r="19" spans="1:5">
      <c r="A19" s="20" t="s">
        <v>181</v>
      </c>
      <c r="B19" s="20" t="s">
        <v>193</v>
      </c>
      <c r="C19" s="60" t="str">
        <f>IF(Resultatenrek!C19=0,"",Resultatenrek!C19/Resultatenrek!$C19)</f>
        <v/>
      </c>
      <c r="D19" s="60" t="e">
        <f>IF(Resultatenrek!D19=0,"",Resultatenrek!D19/Resultatenrek!$C19)</f>
        <v>#DIV/0!</v>
      </c>
      <c r="E19" s="60" t="e">
        <f>IF(Resultatenrek!E19=0,"",Resultatenrek!E19/Resultatenrek!$C19)</f>
        <v>#DIV/0!</v>
      </c>
    </row>
    <row r="20" spans="1:5">
      <c r="A20" s="64" t="s">
        <v>145</v>
      </c>
      <c r="B20" s="64">
        <v>9901</v>
      </c>
      <c r="C20" s="65">
        <f>IF(Resultatenrek!C20=0,"",Resultatenrek!C20/Resultatenrek!$C20)</f>
        <v>1</v>
      </c>
      <c r="D20" s="65">
        <f>IF(Resultatenrek!D20=0,"",Resultatenrek!D20/Resultatenrek!$C20)</f>
        <v>0.80148939491580373</v>
      </c>
      <c r="E20" s="65">
        <f>IF(Resultatenrek!E20=0,"",Resultatenrek!E20/Resultatenrek!$C20)</f>
        <v>1.017666704584469</v>
      </c>
    </row>
    <row r="21" spans="1:5">
      <c r="A21" s="64" t="s">
        <v>146</v>
      </c>
      <c r="B21" s="64" t="s">
        <v>183</v>
      </c>
      <c r="C21" s="65">
        <f>IF(Resultatenrek!C21=0,"",Resultatenrek!C21/Resultatenrek!$C21)</f>
        <v>1</v>
      </c>
      <c r="D21" s="65">
        <f>IF(Resultatenrek!D21=0,"",Resultatenrek!D21/Resultatenrek!$C21)</f>
        <v>0.24299993088048277</v>
      </c>
      <c r="E21" s="65">
        <f>IF(Resultatenrek!E21=0,"",Resultatenrek!E21/Resultatenrek!$C21)</f>
        <v>1.5560649979164261</v>
      </c>
    </row>
    <row r="22" spans="1:5">
      <c r="A22" s="20" t="s">
        <v>190</v>
      </c>
      <c r="B22" s="20">
        <v>75</v>
      </c>
      <c r="C22" s="60">
        <f>IF(Resultatenrek!C22=0,"",Resultatenrek!C22/Resultatenrek!$C22)</f>
        <v>1</v>
      </c>
      <c r="D22" s="60">
        <f>IF(Resultatenrek!D22=0,"",Resultatenrek!D22/Resultatenrek!$C22)</f>
        <v>0.24299993088048277</v>
      </c>
      <c r="E22" s="60">
        <f>IF(Resultatenrek!E22=0,"",Resultatenrek!E22/Resultatenrek!$C22)</f>
        <v>1.5560649979164261</v>
      </c>
    </row>
    <row r="23" spans="1:5">
      <c r="A23" s="20" t="s">
        <v>147</v>
      </c>
      <c r="B23" s="20">
        <v>750</v>
      </c>
      <c r="C23" s="60">
        <f>IF(Resultatenrek!C23=0,"",Resultatenrek!C23/Resultatenrek!$C23)</f>
        <v>1</v>
      </c>
      <c r="D23" s="60">
        <f>IF(Resultatenrek!D23=0,"",Resultatenrek!D23/Resultatenrek!$C23)</f>
        <v>2.1000012600007561E-6</v>
      </c>
      <c r="E23" s="60">
        <f>IF(Resultatenrek!E23=0,"",Resultatenrek!E23/Resultatenrek!$C23)</f>
        <v>1.700114320068592</v>
      </c>
    </row>
    <row r="24" spans="1:5">
      <c r="A24" s="20" t="s">
        <v>148</v>
      </c>
      <c r="B24" s="20">
        <v>751</v>
      </c>
      <c r="C24" s="60">
        <f>IF(Resultatenrek!C24=0,"",Resultatenrek!C24/Resultatenrek!$C24)</f>
        <v>1</v>
      </c>
      <c r="D24" s="60">
        <f>IF(Resultatenrek!D24=0,"",Resultatenrek!D24/Resultatenrek!$C24)</f>
        <v>0.70559139784946234</v>
      </c>
      <c r="E24" s="60">
        <f>IF(Resultatenrek!E24=0,"",Resultatenrek!E24/Resultatenrek!$C24)</f>
        <v>0.56236559139784947</v>
      </c>
    </row>
    <row r="25" spans="1:5" ht="31.5" customHeight="1">
      <c r="A25" s="20" t="s">
        <v>149</v>
      </c>
      <c r="B25" s="20" t="s">
        <v>150</v>
      </c>
      <c r="C25" s="60">
        <f>IF(Resultatenrek!C25=0,"",Resultatenrek!C25/Resultatenrek!$C25)</f>
        <v>1</v>
      </c>
      <c r="D25" s="60">
        <f>IF(Resultatenrek!D25=0,"",Resultatenrek!D25/Resultatenrek!$C25)</f>
        <v>1.2112318836241014</v>
      </c>
      <c r="E25" s="60">
        <f>IF(Resultatenrek!E25=0,"",Resultatenrek!E25/Resultatenrek!$C25)</f>
        <v>0.98476685662691432</v>
      </c>
    </row>
    <row r="26" spans="1:5">
      <c r="A26" s="20" t="s">
        <v>184</v>
      </c>
      <c r="B26" s="20" t="s">
        <v>185</v>
      </c>
      <c r="C26" s="60" t="str">
        <f>IF(Resultatenrek!C26=0,"",Resultatenrek!C26/Resultatenrek!$C26)</f>
        <v/>
      </c>
      <c r="D26" s="60" t="str">
        <f>IF(Resultatenrek!D26=0,"",Resultatenrek!D26/Resultatenrek!$C26)</f>
        <v/>
      </c>
      <c r="E26" s="60" t="str">
        <f>IF(Resultatenrek!E26=0,"",Resultatenrek!E26/Resultatenrek!$C26)</f>
        <v/>
      </c>
    </row>
    <row r="27" spans="1:5" ht="36.75" customHeight="1">
      <c r="A27" s="64" t="s">
        <v>151</v>
      </c>
      <c r="B27" s="64" t="s">
        <v>186</v>
      </c>
      <c r="C27" s="65">
        <f>IF(Resultatenrek!C27=0,"",Resultatenrek!C27/Resultatenrek!$C27)</f>
        <v>1</v>
      </c>
      <c r="D27" s="65">
        <f>IF(Resultatenrek!D27=0,"",Resultatenrek!D27/Resultatenrek!$C27)</f>
        <v>3.2357289841301182</v>
      </c>
      <c r="E27" s="65">
        <f>IF(Resultatenrek!E27=0,"",Resultatenrek!E27/Resultatenrek!$C27)</f>
        <v>1.1208258261964115</v>
      </c>
    </row>
    <row r="28" spans="1:5">
      <c r="A28" s="20" t="s">
        <v>187</v>
      </c>
      <c r="B28" s="20">
        <v>65</v>
      </c>
      <c r="C28" s="60">
        <f>IF(Resultatenrek!C28=0,"",Resultatenrek!C28/Resultatenrek!$C28)</f>
        <v>1</v>
      </c>
      <c r="D28" s="60">
        <f>IF(Resultatenrek!D28=0,"",Resultatenrek!D28/Resultatenrek!$C28)</f>
        <v>0.98688667719722589</v>
      </c>
      <c r="E28" s="60">
        <f>IF(Resultatenrek!E28=0,"",Resultatenrek!E28/Resultatenrek!$C28)</f>
        <v>1.1208258261964115</v>
      </c>
    </row>
    <row r="29" spans="1:5" ht="35.25" customHeight="1">
      <c r="A29" s="20" t="s">
        <v>152</v>
      </c>
      <c r="B29" s="20">
        <v>650</v>
      </c>
      <c r="C29" s="60">
        <f>IF(Resultatenrek!C29=0,"",Resultatenrek!C29/Resultatenrek!$C29)</f>
        <v>1</v>
      </c>
      <c r="D29" s="60">
        <f>IF(Resultatenrek!D29=0,"",Resultatenrek!D29/Resultatenrek!$C29)</f>
        <v>0.75458679517796623</v>
      </c>
      <c r="E29" s="60">
        <f>IF(Resultatenrek!E29=0,"",Resultatenrek!E29/Resultatenrek!$C29)</f>
        <v>0.94136910294727505</v>
      </c>
    </row>
    <row r="30" spans="1:5">
      <c r="A30" s="20" t="s">
        <v>153</v>
      </c>
      <c r="B30" s="20">
        <v>651</v>
      </c>
      <c r="C30" s="60" t="str">
        <f>IF(Resultatenrek!C30=0,"",Resultatenrek!C30/Resultatenrek!$C30)</f>
        <v/>
      </c>
      <c r="D30" s="60" t="str">
        <f>IF(Resultatenrek!D30=0,"",Resultatenrek!D30/Resultatenrek!$C30)</f>
        <v/>
      </c>
      <c r="E30" s="60" t="str">
        <f>IF(Resultatenrek!E30=0,"",Resultatenrek!E30/Resultatenrek!$C30)</f>
        <v/>
      </c>
    </row>
    <row r="31" spans="1:5">
      <c r="A31" s="20" t="s">
        <v>154</v>
      </c>
      <c r="B31" s="20" t="s">
        <v>155</v>
      </c>
      <c r="C31" s="60">
        <f>IF(Resultatenrek!C31=0,"",Resultatenrek!C31/Resultatenrek!$C31)</f>
        <v>1</v>
      </c>
      <c r="D31" s="60">
        <f>IF(Resultatenrek!D31=0,"",Resultatenrek!D31/Resultatenrek!$C31)</f>
        <v>1.0001300326508318</v>
      </c>
      <c r="E31" s="60">
        <f>IF(Resultatenrek!E31=0,"",Resultatenrek!E31/Resultatenrek!$C31)</f>
        <v>1.1310566070038277</v>
      </c>
    </row>
    <row r="32" spans="1:5">
      <c r="A32" s="20" t="s">
        <v>188</v>
      </c>
      <c r="B32" s="20" t="s">
        <v>189</v>
      </c>
      <c r="C32" s="60" t="str">
        <f>IF(Resultatenrek!C32=0,"",Resultatenrek!C32/Resultatenrek!$C32)</f>
        <v/>
      </c>
      <c r="D32" s="60" t="e">
        <f>IF(Resultatenrek!D32=0,"",Resultatenrek!D32/Resultatenrek!$C32)</f>
        <v>#DIV/0!</v>
      </c>
      <c r="E32" s="60" t="str">
        <f>IF(Resultatenrek!E32=0,"",Resultatenrek!E32/Resultatenrek!$C32)</f>
        <v/>
      </c>
    </row>
    <row r="33" spans="1:5">
      <c r="A33" s="64" t="s">
        <v>191</v>
      </c>
      <c r="B33" s="64">
        <v>9903</v>
      </c>
      <c r="C33" s="65">
        <f>IF(Resultatenrek!C33=0,"",Resultatenrek!C33/Resultatenrek!$C33)</f>
        <v>1</v>
      </c>
      <c r="D33" s="65">
        <f>IF(Resultatenrek!D33=0,"",Resultatenrek!D33/Resultatenrek!$C33)</f>
        <v>0.27803949398044864</v>
      </c>
      <c r="E33" s="65">
        <f>IF(Resultatenrek!E33=0,"",Resultatenrek!E33/Resultatenrek!$C33)</f>
        <v>1.2722920479712951</v>
      </c>
    </row>
    <row r="34" spans="1:5">
      <c r="A34" s="20" t="s">
        <v>156</v>
      </c>
      <c r="B34" s="20">
        <v>780</v>
      </c>
      <c r="C34" s="60" t="str">
        <f>IF(Resultatenrek!C34=0,"",Resultatenrek!C34/Resultatenrek!$C34)</f>
        <v/>
      </c>
      <c r="D34" s="60" t="str">
        <f>IF(Resultatenrek!D34=0,"",Resultatenrek!D34/Resultatenrek!$C34)</f>
        <v/>
      </c>
      <c r="E34" s="60" t="str">
        <f>IF(Resultatenrek!E34=0,"",Resultatenrek!E34/Resultatenrek!$C34)</f>
        <v/>
      </c>
    </row>
    <row r="35" spans="1:5">
      <c r="A35" s="20" t="s">
        <v>157</v>
      </c>
      <c r="B35" s="20">
        <v>680</v>
      </c>
      <c r="C35" s="60" t="str">
        <f>IF(Resultatenrek!C35=0,"",Resultatenrek!C35/Resultatenrek!$C35)</f>
        <v/>
      </c>
      <c r="D35" s="60" t="str">
        <f>IF(Resultatenrek!D35=0,"",Resultatenrek!D35/Resultatenrek!$C35)</f>
        <v/>
      </c>
      <c r="E35" s="60" t="str">
        <f>IF(Resultatenrek!E35=0,"",Resultatenrek!E35/Resultatenrek!$C35)</f>
        <v/>
      </c>
    </row>
    <row r="36" spans="1:5">
      <c r="A36" s="20" t="s">
        <v>158</v>
      </c>
      <c r="B36" s="20" t="s">
        <v>159</v>
      </c>
      <c r="C36" s="60">
        <f>IF(Resultatenrek!C36=0,"",Resultatenrek!C36/Resultatenrek!$C36)</f>
        <v>1</v>
      </c>
      <c r="D36" s="60">
        <f>IF(Resultatenrek!D36=0,"",Resultatenrek!D36/Resultatenrek!$C36)</f>
        <v>0.37343548318029718</v>
      </c>
      <c r="E36" s="60">
        <f>IF(Resultatenrek!E36=0,"",Resultatenrek!E36/Resultatenrek!$C36)</f>
        <v>0.82982604245045444</v>
      </c>
    </row>
    <row r="37" spans="1:5">
      <c r="A37" s="20" t="s">
        <v>160</v>
      </c>
      <c r="B37" s="20" t="s">
        <v>192</v>
      </c>
      <c r="C37" s="60">
        <f>IF(Resultatenrek!C37=0,"",Resultatenrek!C37/Resultatenrek!$C37)</f>
        <v>1</v>
      </c>
      <c r="D37" s="60">
        <f>IF(Resultatenrek!D37=0,"",Resultatenrek!D37/Resultatenrek!$C37)</f>
        <v>0.39789496290577181</v>
      </c>
      <c r="E37" s="60">
        <f>IF(Resultatenrek!E37=0,"",Resultatenrek!E37/Resultatenrek!$C37)</f>
        <v>0.89472940779676646</v>
      </c>
    </row>
    <row r="38" spans="1:5">
      <c r="A38" s="20" t="s">
        <v>161</v>
      </c>
      <c r="B38" s="20">
        <v>77</v>
      </c>
      <c r="C38" s="60">
        <f>IF(Resultatenrek!C38=0,"",Resultatenrek!C38/Resultatenrek!$C38)</f>
        <v>1</v>
      </c>
      <c r="D38" s="60">
        <f>IF(Resultatenrek!D38=0,"",Resultatenrek!D38/Resultatenrek!$C38)</f>
        <v>0.79853123525703384</v>
      </c>
      <c r="E38" s="60">
        <f>IF(Resultatenrek!E38=0,"",Resultatenrek!E38/Resultatenrek!$C38)</f>
        <v>1.957819982381503</v>
      </c>
    </row>
    <row r="39" spans="1:5">
      <c r="A39" s="64" t="s">
        <v>162</v>
      </c>
      <c r="B39" s="64">
        <v>9904</v>
      </c>
      <c r="C39" s="65">
        <f>IF(Resultatenrek!C39=0,"",Resultatenrek!C39/Resultatenrek!$C39)</f>
        <v>1</v>
      </c>
      <c r="D39" s="65">
        <f>IF(Resultatenrek!D39=0,"",Resultatenrek!D39/Resultatenrek!$C39)</f>
        <v>0.2606220806476886</v>
      </c>
      <c r="E39" s="65">
        <f>IF(Resultatenrek!E39=0,"",Resultatenrek!E39/Resultatenrek!$C39)</f>
        <v>1.3530775544531966</v>
      </c>
    </row>
    <row r="40" spans="1:5">
      <c r="A40" s="20" t="s">
        <v>163</v>
      </c>
      <c r="B40" s="20">
        <v>789</v>
      </c>
      <c r="C40" s="60" t="str">
        <f>IF(Resultatenrek!C40=0,"",Resultatenrek!C40/Resultatenrek!$C40)</f>
        <v/>
      </c>
      <c r="D40" s="60" t="str">
        <f>IF(Resultatenrek!D40=0,"",Resultatenrek!D40/Resultatenrek!$C40)</f>
        <v/>
      </c>
      <c r="E40" s="60" t="str">
        <f>IF(Resultatenrek!E40=0,"",Resultatenrek!E40/Resultatenrek!$C40)</f>
        <v/>
      </c>
    </row>
    <row r="41" spans="1:5">
      <c r="A41" s="20" t="s">
        <v>164</v>
      </c>
      <c r="B41" s="20">
        <v>689</v>
      </c>
      <c r="C41" s="60">
        <f>IF(Resultatenrek!C41=0,"",Resultatenrek!C41/Resultatenrek!$C41)</f>
        <v>1</v>
      </c>
      <c r="D41" s="60">
        <f>IF(Resultatenrek!D41=0,"",Resultatenrek!D41/Resultatenrek!$C41)</f>
        <v>0.91494073985394464</v>
      </c>
      <c r="E41" s="60">
        <f>IF(Resultatenrek!E41=0,"",Resultatenrek!E41/Resultatenrek!$C41)</f>
        <v>0.99622889979648033</v>
      </c>
    </row>
    <row r="42" spans="1:5">
      <c r="A42" s="64" t="s">
        <v>165</v>
      </c>
      <c r="B42" s="64">
        <v>9905</v>
      </c>
      <c r="C42" s="65">
        <f>IF(Resultatenrek!C42=0,"",Resultatenrek!C42/Resultatenrek!$C42)</f>
        <v>1</v>
      </c>
      <c r="D42" s="65">
        <f>IF(Resultatenrek!D42=0,"",Resultatenrek!D42/Resultatenrek!$C42)</f>
        <v>0.26011297671000499</v>
      </c>
      <c r="E42" s="65">
        <f>IF(Resultatenrek!E42=0,"",Resultatenrek!E42/Resultatenrek!$C42)</f>
        <v>1.3533552067143488</v>
      </c>
    </row>
    <row r="43" spans="1:5">
      <c r="A43" s="7"/>
      <c r="B43" s="7"/>
      <c r="C43" s="41"/>
      <c r="D43" s="33"/>
    </row>
    <row r="44" spans="1:5" ht="31.5" customHeight="1">
      <c r="A44" s="10"/>
      <c r="B44" s="7"/>
      <c r="C44" s="41"/>
      <c r="D44" s="33"/>
    </row>
    <row r="45" spans="1:5">
      <c r="A45" s="11"/>
      <c r="B45" s="11"/>
      <c r="C45" s="41"/>
      <c r="D45" s="33"/>
    </row>
    <row r="46" spans="1:5">
      <c r="A46" s="7"/>
      <c r="B46" s="11"/>
      <c r="C46" s="41"/>
      <c r="D46" s="33"/>
    </row>
    <row r="47" spans="1:5">
      <c r="A47" s="7"/>
      <c r="B47" s="11"/>
      <c r="C47" s="41"/>
      <c r="D47" s="33"/>
    </row>
    <row r="48" spans="1:5">
      <c r="A48" s="11"/>
      <c r="B48" s="11"/>
      <c r="C48" s="41"/>
      <c r="D48" s="3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F102"/>
  <sheetViews>
    <sheetView topLeftCell="A76" workbookViewId="0">
      <selection activeCell="G89" sqref="G89"/>
    </sheetView>
  </sheetViews>
  <sheetFormatPr defaultRowHeight="15"/>
  <cols>
    <col min="1" max="1" width="44" customWidth="1"/>
    <col min="3" max="5" width="16.85546875" bestFit="1" customWidth="1"/>
    <col min="6" max="6" width="10" bestFit="1" customWidth="1"/>
  </cols>
  <sheetData>
    <row r="3" spans="1:6">
      <c r="A3" s="13" t="s">
        <v>1</v>
      </c>
      <c r="B3" s="12" t="s">
        <v>2</v>
      </c>
      <c r="C3" s="29" t="s">
        <v>194</v>
      </c>
      <c r="D3" s="29" t="s">
        <v>195</v>
      </c>
      <c r="E3" s="29" t="s">
        <v>196</v>
      </c>
      <c r="F3" s="29"/>
    </row>
    <row r="4" spans="1:6">
      <c r="A4" s="12" t="s">
        <v>197</v>
      </c>
      <c r="B4" s="20">
        <v>20</v>
      </c>
      <c r="C4" s="35" t="str">
        <f>IF(Balans!C4=0,"",Balans!C4/Balans!$C4)</f>
        <v/>
      </c>
      <c r="D4" s="35" t="str">
        <f>IF(Balans!D4=0,"",Balans!D4/Balans!$C4)</f>
        <v/>
      </c>
      <c r="E4" s="35" t="str">
        <f>IF(Balans!E4=0,"",Balans!E4/Balans!$C4)</f>
        <v/>
      </c>
      <c r="F4" s="29"/>
    </row>
    <row r="5" spans="1:6">
      <c r="A5" s="62" t="s">
        <v>6</v>
      </c>
      <c r="B5" s="62" t="s">
        <v>217</v>
      </c>
      <c r="C5" s="63">
        <f>IF(Balans!C5=0,"",Balans!C5/Balans!$C5)</f>
        <v>1</v>
      </c>
      <c r="D5" s="63">
        <f>IF(Balans!D5=0,"",Balans!D5/Balans!$C5)</f>
        <v>0.92162853095587494</v>
      </c>
      <c r="E5" s="63">
        <f>IF(Balans!E5=0,"",Balans!E5/Balans!$C5)</f>
        <v>0.8730422498829018</v>
      </c>
      <c r="F5" s="36"/>
    </row>
    <row r="6" spans="1:6">
      <c r="A6" s="12" t="s">
        <v>198</v>
      </c>
      <c r="B6" s="20">
        <v>21</v>
      </c>
      <c r="C6" s="35" t="str">
        <f>IF(Balans!C6=0,"",Balans!C6/Balans!$C6)</f>
        <v/>
      </c>
      <c r="D6" s="35" t="str">
        <f>IF(Balans!D6=0,"",Balans!D6/Balans!$C6)</f>
        <v/>
      </c>
      <c r="E6" s="35" t="str">
        <f>IF(Balans!E6=0,"",Balans!E6/Balans!$C6)</f>
        <v/>
      </c>
      <c r="F6" s="36"/>
    </row>
    <row r="7" spans="1:6">
      <c r="A7" s="12" t="s">
        <v>200</v>
      </c>
      <c r="B7" s="12" t="s">
        <v>10</v>
      </c>
      <c r="C7" s="35">
        <f>IF(Balans!C7=0,"",Balans!C7/Balans!$C7)</f>
        <v>1</v>
      </c>
      <c r="D7" s="35">
        <f>IF(Balans!D7=0,"",Balans!D7/Balans!$C7)</f>
        <v>0.91100044374001765</v>
      </c>
      <c r="E7" s="35">
        <f>IF(Balans!E7=0,"",Balans!E7/Balans!$C7)</f>
        <v>0.85659076014552316</v>
      </c>
      <c r="F7" s="36"/>
    </row>
    <row r="8" spans="1:6">
      <c r="A8" s="12" t="s">
        <v>201</v>
      </c>
      <c r="B8" s="20">
        <v>22</v>
      </c>
      <c r="C8" s="35">
        <f>IF(Balans!C8=0,"",Balans!C8/Balans!$C8)</f>
        <v>1</v>
      </c>
      <c r="D8" s="35">
        <f>IF(Balans!D8=0,"",Balans!D8/Balans!$C8)</f>
        <v>0.92128546221214536</v>
      </c>
      <c r="E8" s="35">
        <f>IF(Balans!E8=0,"",Balans!E8/Balans!$C8)</f>
        <v>0.87207196133951292</v>
      </c>
      <c r="F8" s="36"/>
    </row>
    <row r="9" spans="1:6">
      <c r="A9" s="12" t="s">
        <v>202</v>
      </c>
      <c r="B9" s="20">
        <v>23</v>
      </c>
      <c r="C9" s="35">
        <f>IF(Balans!C9=0,"",Balans!C9/Balans!$C9)</f>
        <v>1</v>
      </c>
      <c r="D9" s="35">
        <f>IF(Balans!D9=0,"",Balans!D9/Balans!$C9)</f>
        <v>0.7081722866638761</v>
      </c>
      <c r="E9" s="35">
        <f>IF(Balans!E9=0,"",Balans!E9/Balans!$C9)</f>
        <v>0.68343298975944311</v>
      </c>
      <c r="F9" s="36"/>
    </row>
    <row r="10" spans="1:6">
      <c r="A10" s="12" t="s">
        <v>203</v>
      </c>
      <c r="B10" s="20">
        <v>24</v>
      </c>
      <c r="C10" s="35">
        <f>IF(Balans!C10=0,"",Balans!C10/Balans!$C10)</f>
        <v>1</v>
      </c>
      <c r="D10" s="35">
        <f>IF(Balans!D10=0,"",Balans!D10/Balans!$C10)</f>
        <v>1.1451586120346953</v>
      </c>
      <c r="E10" s="35">
        <f>IF(Balans!E10=0,"",Balans!E10/Balans!$C10)</f>
        <v>0.97789341179441458</v>
      </c>
      <c r="F10" s="36"/>
    </row>
    <row r="11" spans="1:6">
      <c r="A11" s="12" t="s">
        <v>204</v>
      </c>
      <c r="B11" s="20">
        <v>25</v>
      </c>
      <c r="C11" s="35" t="str">
        <f>IF(Balans!C11=0,"",Balans!C11/Balans!$C11)</f>
        <v/>
      </c>
      <c r="D11" s="35" t="str">
        <f>IF(Balans!D11=0,"",Balans!D11/Balans!$C11)</f>
        <v/>
      </c>
      <c r="E11" s="35" t="str">
        <f>IF(Balans!E11=0,"",Balans!E11/Balans!$C11)</f>
        <v/>
      </c>
      <c r="F11" s="36"/>
    </row>
    <row r="12" spans="1:6">
      <c r="A12" s="12" t="s">
        <v>205</v>
      </c>
      <c r="B12" s="20">
        <v>26</v>
      </c>
      <c r="C12" s="35" t="str">
        <f>IF(Balans!C12=0,"",Balans!C12/Balans!$C12)</f>
        <v/>
      </c>
      <c r="D12" s="35" t="str">
        <f>IF(Balans!D12=0,"",Balans!D12/Balans!$C12)</f>
        <v/>
      </c>
      <c r="E12" s="35" t="str">
        <f>IF(Balans!E12=0,"",Balans!E12/Balans!$C12)</f>
        <v/>
      </c>
      <c r="F12" s="36"/>
    </row>
    <row r="13" spans="1:6">
      <c r="A13" s="12" t="s">
        <v>206</v>
      </c>
      <c r="B13" s="20">
        <v>27</v>
      </c>
      <c r="C13" s="35" t="str">
        <f>IF(Balans!C13=0,"",Balans!C13/Balans!$C13)</f>
        <v/>
      </c>
      <c r="D13" s="35" t="str">
        <f>IF(Balans!D13=0,"",Balans!D13/Balans!$C13)</f>
        <v/>
      </c>
      <c r="E13" s="35" t="str">
        <f>IF(Balans!E13=0,"",Balans!E13/Balans!$C13)</f>
        <v/>
      </c>
      <c r="F13" s="36"/>
    </row>
    <row r="14" spans="1:6">
      <c r="A14" s="12" t="s">
        <v>207</v>
      </c>
      <c r="B14" s="20">
        <v>28</v>
      </c>
      <c r="C14" s="35">
        <f>IF(Balans!C14=0,"",Balans!C14/Balans!$C14)</f>
        <v>1</v>
      </c>
      <c r="D14" s="35">
        <f>IF(Balans!D14=0,"",Balans!D14/Balans!$C14)</f>
        <v>1.0109673391545297</v>
      </c>
      <c r="E14" s="35">
        <f>IF(Balans!E14=0,"",Balans!E14/Balans!$C14)</f>
        <v>1.0113318766088824</v>
      </c>
      <c r="F14" s="36"/>
    </row>
    <row r="15" spans="1:6">
      <c r="A15" s="12" t="s">
        <v>208</v>
      </c>
      <c r="B15" s="12" t="s">
        <v>19</v>
      </c>
      <c r="C15" s="35">
        <f>IF(Balans!C15=0,"",Balans!C15/Balans!$C15)</f>
        <v>1</v>
      </c>
      <c r="D15" s="35">
        <f>IF(Balans!D15=0,"",Balans!D15/Balans!$C15)</f>
        <v>1</v>
      </c>
      <c r="E15" s="35">
        <f>IF(Balans!E15=0,"",Balans!E15/Balans!$C15)</f>
        <v>1</v>
      </c>
      <c r="F15" s="36"/>
    </row>
    <row r="16" spans="1:6">
      <c r="A16" s="12" t="s">
        <v>209</v>
      </c>
      <c r="B16" s="20">
        <v>280</v>
      </c>
      <c r="C16" s="35">
        <f>IF(Balans!C16=0,"",Balans!C16/Balans!$C16)</f>
        <v>1</v>
      </c>
      <c r="D16" s="35">
        <f>IF(Balans!D16=0,"",Balans!D16/Balans!$C16)</f>
        <v>1</v>
      </c>
      <c r="E16" s="35">
        <f>IF(Balans!E16=0,"",Balans!E16/Balans!$C16)</f>
        <v>1</v>
      </c>
      <c r="F16" s="36"/>
    </row>
    <row r="17" spans="1:6">
      <c r="A17" s="12" t="s">
        <v>210</v>
      </c>
      <c r="B17" s="20">
        <v>281</v>
      </c>
      <c r="C17" s="35" t="str">
        <f>IF(Balans!C17=0,"",Balans!C17/Balans!$C17)</f>
        <v/>
      </c>
      <c r="D17" s="35" t="str">
        <f>IF(Balans!D17=0,"",Balans!D17/Balans!$C17)</f>
        <v/>
      </c>
      <c r="E17" s="35" t="str">
        <f>IF(Balans!E17=0,"",Balans!E17/Balans!$C17)</f>
        <v/>
      </c>
      <c r="F17" s="36"/>
    </row>
    <row r="18" spans="1:6">
      <c r="A18" s="12" t="s">
        <v>22</v>
      </c>
      <c r="B18" s="12"/>
      <c r="C18" s="35" t="str">
        <f>IF(Balans!C18=0,"",Balans!C18/Balans!$C18)</f>
        <v/>
      </c>
      <c r="D18" s="35" t="str">
        <f>IF(Balans!D18=0,"",Balans!D18/Balans!$C18)</f>
        <v/>
      </c>
      <c r="E18" s="35" t="str">
        <f>IF(Balans!E18=0,"",Balans!E18/Balans!$C18)</f>
        <v/>
      </c>
      <c r="F18" s="36"/>
    </row>
    <row r="19" spans="1:6">
      <c r="A19" s="12" t="s">
        <v>211</v>
      </c>
      <c r="B19" s="12" t="s">
        <v>24</v>
      </c>
      <c r="C19" s="35" t="str">
        <f>IF(Balans!C19=0,"",Balans!C19/Balans!$C19)</f>
        <v/>
      </c>
      <c r="D19" s="35" t="str">
        <f>IF(Balans!D19=0,"",Balans!D19/Balans!$C19)</f>
        <v/>
      </c>
      <c r="E19" s="35" t="str">
        <f>IF(Balans!E19=0,"",Balans!E19/Balans!$C19)</f>
        <v/>
      </c>
      <c r="F19" s="36"/>
    </row>
    <row r="20" spans="1:6">
      <c r="A20" s="12" t="s">
        <v>212</v>
      </c>
      <c r="B20" s="20">
        <v>282</v>
      </c>
      <c r="C20" s="35" t="str">
        <f>IF(Balans!C20=0,"",Balans!C20/Balans!$C20)</f>
        <v/>
      </c>
      <c r="D20" s="35" t="str">
        <f>IF(Balans!D20=0,"",Balans!D20/Balans!$C20)</f>
        <v/>
      </c>
      <c r="E20" s="35" t="str">
        <f>IF(Balans!E20=0,"",Balans!E20/Balans!$C20)</f>
        <v/>
      </c>
      <c r="F20" s="36"/>
    </row>
    <row r="21" spans="1:6">
      <c r="A21" s="12" t="s">
        <v>210</v>
      </c>
      <c r="B21" s="20">
        <v>283</v>
      </c>
      <c r="C21" s="35" t="str">
        <f>IF(Balans!C21=0,"",Balans!C21/Balans!$C21)</f>
        <v/>
      </c>
      <c r="D21" s="35" t="str">
        <f>IF(Balans!D21=0,"",Balans!D21/Balans!$C21)</f>
        <v/>
      </c>
      <c r="E21" s="35" t="str">
        <f>IF(Balans!E21=0,"",Balans!E21/Balans!$C21)</f>
        <v/>
      </c>
      <c r="F21" s="36"/>
    </row>
    <row r="22" spans="1:6">
      <c r="A22" s="12" t="s">
        <v>213</v>
      </c>
      <c r="B22" s="12" t="s">
        <v>26</v>
      </c>
      <c r="C22" s="35">
        <f>IF(Balans!C22=0,"",Balans!C22/Balans!$C22)</f>
        <v>1</v>
      </c>
      <c r="D22" s="35">
        <f>IF(Balans!D22=0,"",Balans!D22/Balans!$C22)</f>
        <v>1.3364554637281909</v>
      </c>
      <c r="E22" s="35">
        <f>IF(Balans!E22=0,"",Balans!E22/Balans!$C22)</f>
        <v>1.3476387249114521</v>
      </c>
      <c r="F22" s="36"/>
    </row>
    <row r="23" spans="1:6">
      <c r="A23" s="12" t="s">
        <v>214</v>
      </c>
      <c r="B23" s="20">
        <v>284</v>
      </c>
      <c r="C23" s="35">
        <f>IF(Balans!C23=0,"",Balans!C23/Balans!$C23)</f>
        <v>1</v>
      </c>
      <c r="D23" s="35">
        <f>IF(Balans!D23=0,"",Balans!D23/Balans!$C23)</f>
        <v>1.4</v>
      </c>
      <c r="E23" s="35">
        <f>IF(Balans!E23=0,"",Balans!E23/Balans!$C23)</f>
        <v>1.4</v>
      </c>
      <c r="F23" s="36"/>
    </row>
    <row r="24" spans="1:6">
      <c r="A24" s="12" t="s">
        <v>199</v>
      </c>
      <c r="B24" s="12" t="s">
        <v>29</v>
      </c>
      <c r="C24" s="35">
        <f>IF(Balans!C24=0,"",Balans!C24/Balans!$C24)</f>
        <v>1</v>
      </c>
      <c r="D24" s="35">
        <f>IF(Balans!D24=0,"",Balans!D24/Balans!$C24)</f>
        <v>1.0471959213401312</v>
      </c>
      <c r="E24" s="35">
        <f>IF(Balans!E24=0,"",Balans!E24/Balans!$C24)</f>
        <v>1.1092862345229424</v>
      </c>
      <c r="F24" s="36"/>
    </row>
    <row r="25" spans="1:6">
      <c r="A25" s="12"/>
      <c r="B25" s="12"/>
      <c r="C25" s="35" t="str">
        <f>IF(Balans!C25=0,"",Balans!C25/Balans!$C25)</f>
        <v/>
      </c>
      <c r="D25" s="35" t="str">
        <f>IF(Balans!D25=0,"",Balans!D25/Balans!$C25)</f>
        <v/>
      </c>
      <c r="E25" s="35" t="str">
        <f>IF(Balans!E25=0,"",Balans!E25/Balans!$C25)</f>
        <v/>
      </c>
      <c r="F25" s="36"/>
    </row>
    <row r="26" spans="1:6">
      <c r="A26" s="63" t="s">
        <v>30</v>
      </c>
      <c r="B26" s="63" t="s">
        <v>31</v>
      </c>
      <c r="C26" s="63">
        <f>IF(Balans!C26=0,"",Balans!C26/Balans!$C26)</f>
        <v>1</v>
      </c>
      <c r="D26" s="63">
        <f>IF(Balans!D26=0,"",Balans!D26/Balans!$C26)</f>
        <v>1.0363718494351104</v>
      </c>
      <c r="E26" s="63">
        <f>IF(Balans!E26=0,"",Balans!E26/Balans!$C26)</f>
        <v>1.2818803496222673</v>
      </c>
      <c r="F26" s="36"/>
    </row>
    <row r="27" spans="1:6">
      <c r="A27" s="12" t="s">
        <v>32</v>
      </c>
      <c r="B27" s="20">
        <v>29</v>
      </c>
      <c r="C27" s="35" t="str">
        <f>IF(Balans!C27=0,"",Balans!C27/Balans!$C27)</f>
        <v/>
      </c>
      <c r="D27" s="36" t="str">
        <f>IF(Balans!D27=0,"",Balans!D27/Balans!$C27)</f>
        <v/>
      </c>
      <c r="E27" s="36" t="str">
        <f>IF(Balans!E27=0,"",Balans!E27/Balans!$C27)</f>
        <v/>
      </c>
      <c r="F27" s="36"/>
    </row>
    <row r="28" spans="1:6">
      <c r="A28" s="12" t="s">
        <v>33</v>
      </c>
      <c r="B28" s="20">
        <v>290</v>
      </c>
      <c r="C28" s="35" t="str">
        <f>IF(Balans!C28=0,"",Balans!C28/Balans!$C28)</f>
        <v/>
      </c>
      <c r="D28" s="36" t="str">
        <f>IF(Balans!D28=0,"",Balans!D28/Balans!$C28)</f>
        <v/>
      </c>
      <c r="E28" s="36" t="str">
        <f>IF(Balans!E28=0,"",Balans!E28/Balans!$C28)</f>
        <v/>
      </c>
      <c r="F28" s="36"/>
    </row>
    <row r="29" spans="1:6">
      <c r="A29" s="12" t="s">
        <v>34</v>
      </c>
      <c r="B29" s="20">
        <v>291</v>
      </c>
      <c r="C29" s="35" t="str">
        <f>IF(Balans!C29=0,"",Balans!C29/Balans!$C29)</f>
        <v/>
      </c>
      <c r="D29" s="36" t="str">
        <f>IF(Balans!D29=0,"",Balans!D29/Balans!$C29)</f>
        <v/>
      </c>
      <c r="E29" s="36" t="str">
        <f>IF(Balans!E29=0,"",Balans!E29/Balans!$C29)</f>
        <v/>
      </c>
      <c r="F29" s="36"/>
    </row>
    <row r="30" spans="1:6">
      <c r="A30" s="12" t="s">
        <v>35</v>
      </c>
      <c r="B30" s="20">
        <v>3</v>
      </c>
      <c r="C30" s="35">
        <f>IF(Balans!C30=0,"",Balans!C30/Balans!$C30)</f>
        <v>1</v>
      </c>
      <c r="D30" s="36">
        <f>IF(Balans!D30=0,"",Balans!D30/Balans!$C30)</f>
        <v>0.84485961000343146</v>
      </c>
      <c r="E30" s="36">
        <f>IF(Balans!E30=0,"",Balans!E30/Balans!$C30)</f>
        <v>0.8492440008545229</v>
      </c>
      <c r="F30" s="36"/>
    </row>
    <row r="31" spans="1:6">
      <c r="A31" s="12" t="s">
        <v>36</v>
      </c>
      <c r="B31" s="12" t="s">
        <v>37</v>
      </c>
      <c r="C31" s="35" t="str">
        <f>IF(Balans!C31=0,"",Balans!C31/Balans!$C31)</f>
        <v/>
      </c>
      <c r="D31" s="36" t="e">
        <f>IF(Balans!D31=0,"",Balans!D31/Balans!$C31)</f>
        <v>#DIV/0!</v>
      </c>
      <c r="E31" s="36" t="e">
        <f>IF(Balans!E31=0,"",Balans!E31/Balans!$C31)</f>
        <v>#DIV/0!</v>
      </c>
      <c r="F31" s="36"/>
    </row>
    <row r="32" spans="1:6">
      <c r="A32" s="12" t="s">
        <v>38</v>
      </c>
      <c r="B32" s="12" t="s">
        <v>39</v>
      </c>
      <c r="C32" s="35" t="str">
        <f>IF(Balans!C32=0,"",Balans!C32/Balans!$C32)</f>
        <v/>
      </c>
      <c r="D32" s="36" t="str">
        <f>IF(Balans!D32=0,"",Balans!D32/Balans!$C32)</f>
        <v/>
      </c>
      <c r="E32" s="36" t="str">
        <f>IF(Balans!E32=0,"",Balans!E32/Balans!$C32)</f>
        <v/>
      </c>
      <c r="F32" s="36"/>
    </row>
    <row r="33" spans="1:6">
      <c r="A33" s="12" t="s">
        <v>40</v>
      </c>
      <c r="B33" s="20">
        <v>32</v>
      </c>
      <c r="C33" s="35" t="str">
        <f>IF(Balans!C33=0,"",Balans!C33/Balans!$C33)</f>
        <v/>
      </c>
      <c r="D33" s="36" t="str">
        <f>IF(Balans!D33=0,"",Balans!D33/Balans!$C33)</f>
        <v/>
      </c>
      <c r="E33" s="36" t="str">
        <f>IF(Balans!E33=0,"",Balans!E33/Balans!$C33)</f>
        <v/>
      </c>
      <c r="F33" s="36"/>
    </row>
    <row r="34" spans="1:6">
      <c r="A34" s="12" t="s">
        <v>41</v>
      </c>
      <c r="B34" s="20">
        <v>33</v>
      </c>
      <c r="C34" s="35" t="str">
        <f>IF(Balans!C34=0,"",Balans!C34/Balans!$C34)</f>
        <v/>
      </c>
      <c r="D34" s="36" t="str">
        <f>IF(Balans!D34=0,"",Balans!D34/Balans!$C34)</f>
        <v/>
      </c>
      <c r="E34" s="36" t="str">
        <f>IF(Balans!E34=0,"",Balans!E34/Balans!$C34)</f>
        <v/>
      </c>
      <c r="F34" s="36"/>
    </row>
    <row r="35" spans="1:6">
      <c r="A35" s="12" t="s">
        <v>42</v>
      </c>
      <c r="B35" s="20">
        <v>34</v>
      </c>
      <c r="C35" s="35">
        <f>IF(Balans!C35=0,"",Balans!C35/Balans!$C35)</f>
        <v>1</v>
      </c>
      <c r="D35" s="36">
        <f>IF(Balans!D35=0,"",Balans!D35/Balans!$C35)</f>
        <v>0.84485961000343146</v>
      </c>
      <c r="E35" s="36">
        <f>IF(Balans!E35=0,"",Balans!E35/Balans!$C35)</f>
        <v>0.8492440008545229</v>
      </c>
      <c r="F35" s="36"/>
    </row>
    <row r="36" spans="1:6">
      <c r="A36" s="12" t="s">
        <v>43</v>
      </c>
      <c r="B36" s="20">
        <v>35</v>
      </c>
      <c r="C36" s="35" t="str">
        <f>IF(Balans!C36=0,"",Balans!C36/Balans!$C36)</f>
        <v/>
      </c>
      <c r="D36" s="36" t="str">
        <f>IF(Balans!D36=0,"",Balans!D36/Balans!$C36)</f>
        <v/>
      </c>
      <c r="E36" s="36" t="str">
        <f>IF(Balans!E36=0,"",Balans!E36/Balans!$C36)</f>
        <v/>
      </c>
      <c r="F36" s="36"/>
    </row>
    <row r="37" spans="1:6">
      <c r="A37" s="12" t="s">
        <v>44</v>
      </c>
      <c r="B37" s="20">
        <v>36</v>
      </c>
      <c r="C37" s="35" t="str">
        <f>IF(Balans!C37=0,"",Balans!C37/Balans!$C37)</f>
        <v/>
      </c>
      <c r="D37" s="36" t="str">
        <f>IF(Balans!D37=0,"",Balans!D37/Balans!$C37)</f>
        <v/>
      </c>
      <c r="E37" s="36" t="str">
        <f>IF(Balans!E37=0,"",Balans!E37/Balans!$C37)</f>
        <v/>
      </c>
      <c r="F37" s="36"/>
    </row>
    <row r="38" spans="1:6">
      <c r="A38" s="12" t="s">
        <v>45</v>
      </c>
      <c r="B38" s="20">
        <v>37</v>
      </c>
      <c r="C38" s="35" t="str">
        <f>IF(Balans!C38=0,"",Balans!C38/Balans!$C38)</f>
        <v/>
      </c>
      <c r="D38" s="36" t="str">
        <f>IF(Balans!D38=0,"",Balans!D38/Balans!$C38)</f>
        <v/>
      </c>
      <c r="E38" s="36" t="str">
        <f>IF(Balans!E38=0,"",Balans!E38/Balans!$C38)</f>
        <v/>
      </c>
      <c r="F38" s="36"/>
    </row>
    <row r="39" spans="1:6">
      <c r="A39" s="12" t="s">
        <v>46</v>
      </c>
      <c r="B39" s="12" t="s">
        <v>47</v>
      </c>
      <c r="C39" s="35">
        <f>IF(Balans!C39=0,"",Balans!C39/Balans!$C39)</f>
        <v>1</v>
      </c>
      <c r="D39" s="36">
        <f>IF(Balans!D39=0,"",Balans!D39/Balans!$C39)</f>
        <v>0.89271826205687355</v>
      </c>
      <c r="E39" s="36">
        <f>IF(Balans!E39=0,"",Balans!E39/Balans!$C39)</f>
        <v>0.95471959065927281</v>
      </c>
      <c r="F39" s="36"/>
    </row>
    <row r="40" spans="1:6">
      <c r="A40" s="12" t="s">
        <v>33</v>
      </c>
      <c r="B40" s="20">
        <v>40</v>
      </c>
      <c r="C40" s="35">
        <f>IF(Balans!C40=0,"",Balans!C40/Balans!$C40)</f>
        <v>1</v>
      </c>
      <c r="D40" s="36">
        <f>IF(Balans!D40=0,"",Balans!D40/Balans!$C40)</f>
        <v>0.86395985854051005</v>
      </c>
      <c r="E40" s="36">
        <f>IF(Balans!E40=0,"",Balans!E40/Balans!$C40)</f>
        <v>0.75925175755561169</v>
      </c>
      <c r="F40" s="36"/>
    </row>
    <row r="41" spans="1:6">
      <c r="A41" s="12" t="s">
        <v>34</v>
      </c>
      <c r="B41" s="20">
        <v>41</v>
      </c>
      <c r="C41" s="35">
        <f>IF(Balans!C41=0,"",Balans!C41/Balans!$C41)</f>
        <v>1</v>
      </c>
      <c r="D41" s="36">
        <f>IF(Balans!D41=0,"",Balans!D41/Balans!$C41)</f>
        <v>1.6778213012714374</v>
      </c>
      <c r="E41" s="36">
        <f>IF(Balans!E41=0,"",Balans!E41/Balans!$C41)</f>
        <v>6.2909816802375946</v>
      </c>
      <c r="F41" s="36"/>
    </row>
    <row r="42" spans="1:6">
      <c r="A42" s="12" t="s">
        <v>48</v>
      </c>
      <c r="B42" s="12" t="s">
        <v>49</v>
      </c>
      <c r="C42" s="35">
        <f>IF(Balans!C42=0,"",Balans!C42/Balans!$C42)</f>
        <v>1</v>
      </c>
      <c r="D42" s="36">
        <f>IF(Balans!D42=0,"",Balans!D42/Balans!$C42)</f>
        <v>1.0342725389815937</v>
      </c>
      <c r="E42" s="36">
        <f>IF(Balans!E42=0,"",Balans!E42/Balans!$C42)</f>
        <v>0.5005666497323068</v>
      </c>
      <c r="F42" s="36"/>
    </row>
    <row r="43" spans="1:6">
      <c r="A43" s="12" t="s">
        <v>50</v>
      </c>
      <c r="B43" s="20">
        <v>50</v>
      </c>
      <c r="C43" s="35" t="str">
        <f>IF(Balans!C43=0,"",Balans!C43/Balans!$C43)</f>
        <v/>
      </c>
      <c r="D43" s="36" t="str">
        <f>IF(Balans!D43=0,"",Balans!D43/Balans!$C43)</f>
        <v/>
      </c>
      <c r="E43" s="36" t="str">
        <f>IF(Balans!E43=0,"",Balans!E43/Balans!$C43)</f>
        <v/>
      </c>
      <c r="F43" s="36"/>
    </row>
    <row r="44" spans="1:6">
      <c r="A44" s="12" t="s">
        <v>51</v>
      </c>
      <c r="B44" s="12" t="s">
        <v>52</v>
      </c>
      <c r="C44" s="35">
        <f>IF(Balans!C44=0,"",Balans!C44/Balans!$C44)</f>
        <v>1</v>
      </c>
      <c r="D44" s="36">
        <f>IF(Balans!D44=0,"",Balans!D44/Balans!$C44)</f>
        <v>1.0342725389815937</v>
      </c>
      <c r="E44" s="36">
        <f>IF(Balans!E44=0,"",Balans!E44/Balans!$C44)</f>
        <v>0.5005666497323068</v>
      </c>
      <c r="F44" s="36"/>
    </row>
    <row r="45" spans="1:6">
      <c r="A45" s="12" t="s">
        <v>53</v>
      </c>
      <c r="B45" s="12" t="s">
        <v>54</v>
      </c>
      <c r="C45" s="35">
        <f>IF(Balans!C45=0,"",Balans!C45/Balans!$C45)</f>
        <v>1</v>
      </c>
      <c r="D45" s="36">
        <f>IF(Balans!D45=0,"",Balans!D45/Balans!$C45)</f>
        <v>2.2249729507263183</v>
      </c>
      <c r="E45" s="36">
        <f>IF(Balans!E45=0,"",Balans!E45/Balans!$C45)</f>
        <v>4.0219073879461185</v>
      </c>
      <c r="F45" s="36"/>
    </row>
    <row r="46" spans="1:6">
      <c r="A46" s="12" t="s">
        <v>55</v>
      </c>
      <c r="B46" s="12" t="s">
        <v>56</v>
      </c>
      <c r="C46" s="35">
        <f>IF(Balans!C46=0,"",Balans!C46/Balans!$C46)</f>
        <v>1</v>
      </c>
      <c r="D46" s="36">
        <f>IF(Balans!D46=0,"",Balans!D46/Balans!$C46)</f>
        <v>0.84782353177066982</v>
      </c>
      <c r="E46" s="36">
        <f>IF(Balans!E46=0,"",Balans!E46/Balans!$C46)</f>
        <v>0.41328074981297541</v>
      </c>
      <c r="F46" s="36"/>
    </row>
    <row r="47" spans="1:6">
      <c r="A47" s="63" t="s">
        <v>57</v>
      </c>
      <c r="B47" s="63" t="s">
        <v>58</v>
      </c>
      <c r="C47" s="63">
        <f>IF(Balans!C47=0,"",Balans!C47/Balans!$C47)</f>
        <v>1</v>
      </c>
      <c r="D47" s="63">
        <f>IF(Balans!D47=0,"",Balans!D47/Balans!$C47)</f>
        <v>1.0072350276708328</v>
      </c>
      <c r="E47" s="63">
        <f>IF(Balans!E47=0,"",Balans!E47/Balans!$C47)</f>
        <v>1.1780639095852163</v>
      </c>
      <c r="F47" s="36"/>
    </row>
    <row r="48" spans="1:6">
      <c r="C48" t="str">
        <f>IF(Balans!C48=0,"",Balans!C48/Balans!$C48)</f>
        <v/>
      </c>
      <c r="D48" s="36" t="str">
        <f>IF(Balans!D48=0,"",Balans!D48/Balans!$C48)</f>
        <v/>
      </c>
      <c r="E48" s="36" t="str">
        <f>IF(Balans!E48=0,"",Balans!E48/Balans!$C48)</f>
        <v/>
      </c>
      <c r="F48" s="40"/>
    </row>
    <row r="49" spans="1:6">
      <c r="C49" t="str">
        <f>IF(Balans!C49=0,"",Balans!C49/Balans!$C49)</f>
        <v/>
      </c>
      <c r="D49" s="36" t="str">
        <f>IF(Balans!D49=0,"",Balans!D49/Balans!$C49)</f>
        <v/>
      </c>
      <c r="E49" s="36" t="str">
        <f>IF(Balans!E49=0,"",Balans!E49/Balans!$C49)</f>
        <v/>
      </c>
    </row>
    <row r="50" spans="1:6">
      <c r="A50" s="13"/>
      <c r="B50" s="12"/>
      <c r="C50" s="32" t="str">
        <f>IF(Balans!C50=0,"",Balans!C50/Balans!$C50)</f>
        <v/>
      </c>
      <c r="D50" s="36" t="str">
        <f>IF(Balans!D50=0,"",Balans!D50/Balans!$C50)</f>
        <v/>
      </c>
      <c r="E50" s="36" t="str">
        <f>IF(Balans!E50=0,"",Balans!E50/Balans!$C50)</f>
        <v/>
      </c>
      <c r="F50" s="32"/>
    </row>
    <row r="51" spans="1:6">
      <c r="A51" s="13" t="s">
        <v>59</v>
      </c>
      <c r="B51" s="12" t="s">
        <v>2</v>
      </c>
      <c r="C51" s="59" t="e">
        <f>IF(Balans!C51=0,"",Balans!C51/Balans!$C51)</f>
        <v>#VALUE!</v>
      </c>
      <c r="D51" s="59" t="e">
        <f>IF(Balans!D51=0,"",Balans!D51/Balans!$C51)</f>
        <v>#VALUE!</v>
      </c>
      <c r="E51" s="59" t="e">
        <f>IF(Balans!E51=0,"",Balans!E51/Balans!$C51)</f>
        <v>#VALUE!</v>
      </c>
      <c r="F51" s="32"/>
    </row>
    <row r="52" spans="1:6">
      <c r="A52" s="63" t="s">
        <v>62</v>
      </c>
      <c r="B52" s="63" t="s">
        <v>63</v>
      </c>
      <c r="C52" s="63">
        <f>IF(Balans!C52=0,"",Balans!C52/Balans!$C52)</f>
        <v>1</v>
      </c>
      <c r="D52" s="63">
        <f>IF(Balans!D52=0,"",Balans!D52/Balans!$C52)</f>
        <v>0.98216749650846147</v>
      </c>
      <c r="E52" s="63">
        <f>IF(Balans!E52=0,"",Balans!E52/Balans!$C52)</f>
        <v>1.1118960534675559</v>
      </c>
      <c r="F52" s="39"/>
    </row>
    <row r="53" spans="1:6">
      <c r="A53" s="12" t="s">
        <v>64</v>
      </c>
      <c r="B53" s="20">
        <v>10</v>
      </c>
      <c r="C53" s="39">
        <f>IF(Balans!C53=0,"",Balans!C53/Balans!$C53)</f>
        <v>1</v>
      </c>
      <c r="D53" s="36">
        <f>IF(Balans!D53=0,"",Balans!D53/Balans!$C53)</f>
        <v>1</v>
      </c>
      <c r="E53" s="36">
        <f>IF(Balans!E53=0,"",Balans!E53/Balans!$C53)</f>
        <v>1</v>
      </c>
      <c r="F53" s="39"/>
    </row>
    <row r="54" spans="1:6">
      <c r="A54" s="12" t="s">
        <v>65</v>
      </c>
      <c r="B54" s="20">
        <v>100</v>
      </c>
      <c r="C54" s="39">
        <f>IF(Balans!C54=0,"",Balans!C54/Balans!$C54)</f>
        <v>1</v>
      </c>
      <c r="D54" s="36">
        <f>IF(Balans!D54=0,"",Balans!D54/Balans!$C54)</f>
        <v>1</v>
      </c>
      <c r="E54" s="36">
        <f>IF(Balans!E54=0,"",Balans!E54/Balans!$C54)</f>
        <v>1</v>
      </c>
      <c r="F54" s="39"/>
    </row>
    <row r="55" spans="1:6">
      <c r="A55" s="12" t="s">
        <v>66</v>
      </c>
      <c r="B55" s="20">
        <v>101</v>
      </c>
      <c r="C55" s="39" t="str">
        <f>IF(Balans!C55=0,"",Balans!C55/Balans!$C55)</f>
        <v/>
      </c>
      <c r="D55" s="36" t="str">
        <f>IF(Balans!D55=0,"",Balans!D55/Balans!$C55)</f>
        <v/>
      </c>
      <c r="E55" s="36" t="str">
        <f>IF(Balans!E55=0,"",Balans!E55/Balans!$C55)</f>
        <v/>
      </c>
      <c r="F55" s="39"/>
    </row>
    <row r="56" spans="1:6">
      <c r="A56" s="12" t="s">
        <v>67</v>
      </c>
      <c r="B56" s="20">
        <v>11</v>
      </c>
      <c r="C56" s="39">
        <f>IF(Balans!C56=0,"",Balans!C56/Balans!$C56)</f>
        <v>1</v>
      </c>
      <c r="D56" s="36">
        <f>IF(Balans!D56=0,"",Balans!D56/Balans!$C56)</f>
        <v>1</v>
      </c>
      <c r="E56" s="36">
        <f>IF(Balans!E56=0,"",Balans!E56/Balans!$C56)</f>
        <v>1</v>
      </c>
      <c r="F56" s="39"/>
    </row>
    <row r="57" spans="1:6">
      <c r="A57" s="12" t="s">
        <v>68</v>
      </c>
      <c r="B57" s="20">
        <v>12</v>
      </c>
      <c r="C57" s="39" t="str">
        <f>IF(Balans!C57=0,"",Balans!C57/Balans!$C57)</f>
        <v/>
      </c>
      <c r="D57" s="36" t="str">
        <f>IF(Balans!D57=0,"",Balans!D57/Balans!$C57)</f>
        <v/>
      </c>
      <c r="E57" s="36" t="str">
        <f>IF(Balans!E57=0,"",Balans!E57/Balans!$C57)</f>
        <v/>
      </c>
      <c r="F57" s="39"/>
    </row>
    <row r="58" spans="1:6">
      <c r="A58" s="12" t="s">
        <v>69</v>
      </c>
      <c r="B58" s="20">
        <v>13</v>
      </c>
      <c r="C58" s="39">
        <f>IF(Balans!C58=0,"",Balans!C58/Balans!$C58)</f>
        <v>1</v>
      </c>
      <c r="D58" s="36">
        <f>IF(Balans!D58=0,"",Balans!D58/Balans!$C58)</f>
        <v>0.9803464844560732</v>
      </c>
      <c r="E58" s="36">
        <f>IF(Balans!E58=0,"",Balans!E58/Balans!$C58)</f>
        <v>1.1233226073485514</v>
      </c>
      <c r="F58" s="39"/>
    </row>
    <row r="59" spans="1:6">
      <c r="A59" s="12" t="s">
        <v>70</v>
      </c>
      <c r="B59" s="20">
        <v>130</v>
      </c>
      <c r="C59" s="39">
        <f>IF(Balans!C59=0,"",Balans!C59/Balans!$C59)</f>
        <v>1</v>
      </c>
      <c r="D59" s="36">
        <f>IF(Balans!D59=0,"",Balans!D59/Balans!$C59)</f>
        <v>1</v>
      </c>
      <c r="E59" s="36">
        <f>IF(Balans!E59=0,"",Balans!E59/Balans!$C59)</f>
        <v>1</v>
      </c>
      <c r="F59" s="39"/>
    </row>
    <row r="60" spans="1:6">
      <c r="A60" s="12" t="s">
        <v>71</v>
      </c>
      <c r="B60" s="20">
        <v>131</v>
      </c>
      <c r="C60" s="39" t="str">
        <f>IF(Balans!C60=0,"",Balans!C60/Balans!$C60)</f>
        <v/>
      </c>
      <c r="D60" s="36" t="str">
        <f>IF(Balans!D60=0,"",Balans!D60/Balans!$C60)</f>
        <v/>
      </c>
      <c r="E60" s="36" t="str">
        <f>IF(Balans!E60=0,"",Balans!E60/Balans!$C60)</f>
        <v/>
      </c>
      <c r="F60" s="39"/>
    </row>
    <row r="61" spans="1:6">
      <c r="A61" s="12" t="s">
        <v>72</v>
      </c>
      <c r="B61" s="20">
        <v>1310</v>
      </c>
      <c r="C61" s="39" t="str">
        <f>IF(Balans!C61=0,"",Balans!C61/Balans!$C61)</f>
        <v/>
      </c>
      <c r="D61" s="36" t="str">
        <f>IF(Balans!D61=0,"",Balans!D61/Balans!$C61)</f>
        <v/>
      </c>
      <c r="E61" s="36" t="str">
        <f>IF(Balans!E61=0,"",Balans!E61/Balans!$C61)</f>
        <v/>
      </c>
      <c r="F61" s="39"/>
    </row>
    <row r="62" spans="1:6">
      <c r="A62" s="12" t="s">
        <v>73</v>
      </c>
      <c r="B62" s="20">
        <v>1311</v>
      </c>
      <c r="C62" s="39" t="str">
        <f>IF(Balans!C62=0,"",Balans!C62/Balans!$C62)</f>
        <v/>
      </c>
      <c r="D62" s="36" t="str">
        <f>IF(Balans!D62=0,"",Balans!D62/Balans!$C62)</f>
        <v/>
      </c>
      <c r="E62" s="36" t="str">
        <f>IF(Balans!E62=0,"",Balans!E62/Balans!$C62)</f>
        <v/>
      </c>
      <c r="F62" s="39"/>
    </row>
    <row r="63" spans="1:6">
      <c r="A63" s="12" t="s">
        <v>74</v>
      </c>
      <c r="B63" s="20">
        <v>132</v>
      </c>
      <c r="C63" s="39">
        <f>IF(Balans!C63=0,"",Balans!C63/Balans!$C63)</f>
        <v>1</v>
      </c>
      <c r="D63" s="36">
        <f>IF(Balans!D63=0,"",Balans!D63/Balans!$C63)</f>
        <v>1.2187070741758241</v>
      </c>
      <c r="E63" s="36">
        <f>IF(Balans!E63=0,"",Balans!E63/Balans!$C63)</f>
        <v>1.4568452380952381</v>
      </c>
      <c r="F63" s="39"/>
    </row>
    <row r="64" spans="1:6">
      <c r="A64" s="12" t="s">
        <v>75</v>
      </c>
      <c r="B64" s="20">
        <v>133</v>
      </c>
      <c r="C64" s="39">
        <f>IF(Balans!C64=0,"",Balans!C64/Balans!$C64)</f>
        <v>1</v>
      </c>
      <c r="D64" s="36">
        <f>IF(Balans!D64=0,"",Balans!D64/Balans!$C64)</f>
        <v>0.97998170183256728</v>
      </c>
      <c r="E64" s="36">
        <f>IF(Balans!E64=0,"",Balans!E64/Balans!$C64)</f>
        <v>1.1240733692069309</v>
      </c>
      <c r="F64" s="39"/>
    </row>
    <row r="65" spans="1:6">
      <c r="A65" s="12" t="s">
        <v>76</v>
      </c>
      <c r="B65" s="20">
        <v>14</v>
      </c>
      <c r="C65" s="39" t="str">
        <f>IF(Balans!C65=0,"",Balans!C65/Balans!$C65)</f>
        <v/>
      </c>
      <c r="D65" s="36" t="str">
        <f>IF(Balans!D65=0,"",Balans!D65/Balans!$C65)</f>
        <v/>
      </c>
      <c r="E65" s="36" t="str">
        <f>IF(Balans!E65=0,"",Balans!E65/Balans!$C65)</f>
        <v/>
      </c>
      <c r="F65" s="39"/>
    </row>
    <row r="66" spans="1:6">
      <c r="A66" s="12" t="s">
        <v>77</v>
      </c>
      <c r="B66" s="20">
        <v>15</v>
      </c>
      <c r="C66" s="39" t="str">
        <f>IF(Balans!C66=0,"",Balans!C66/Balans!$C66)</f>
        <v/>
      </c>
      <c r="D66" s="36" t="str">
        <f>IF(Balans!D66=0,"",Balans!D66/Balans!$C66)</f>
        <v/>
      </c>
      <c r="E66" s="36" t="str">
        <f>IF(Balans!E66=0,"",Balans!E66/Balans!$C66)</f>
        <v/>
      </c>
      <c r="F66" s="39"/>
    </row>
    <row r="67" spans="1:6">
      <c r="A67" s="63" t="s">
        <v>78</v>
      </c>
      <c r="B67" s="63">
        <v>16</v>
      </c>
      <c r="C67" s="63">
        <f>IF(Balans!C67=0,"",Balans!C67/Balans!$C67)</f>
        <v>1</v>
      </c>
      <c r="D67" s="63">
        <f>IF(Balans!D67=0,"",Balans!D67/Balans!$C67)</f>
        <v>1.010423371980204</v>
      </c>
      <c r="E67" s="63">
        <f>IF(Balans!E67=0,"",Balans!E67/Balans!$C67)</f>
        <v>1.1911803397000664</v>
      </c>
      <c r="F67" s="39"/>
    </row>
    <row r="68" spans="1:6">
      <c r="A68" s="12" t="s">
        <v>79</v>
      </c>
      <c r="B68" s="12" t="s">
        <v>80</v>
      </c>
      <c r="C68" s="39">
        <f>IF(Balans!C68=0,"",Balans!C68/Balans!$C68)</f>
        <v>1</v>
      </c>
      <c r="D68" s="36">
        <f>IF(Balans!D68=0,"",Balans!D68/Balans!$C68)</f>
        <v>1.010423371980204</v>
      </c>
      <c r="E68" s="36">
        <f>IF(Balans!E68=0,"",Balans!E68/Balans!$C68)</f>
        <v>1.1911803397000664</v>
      </c>
      <c r="F68" s="39"/>
    </row>
    <row r="69" spans="1:6">
      <c r="A69" s="12" t="s">
        <v>81</v>
      </c>
      <c r="B69" s="20">
        <v>160</v>
      </c>
      <c r="C69" s="39">
        <f>IF(Balans!C69=0,"",Balans!C69/Balans!$C69)</f>
        <v>1</v>
      </c>
      <c r="D69" s="36" t="str">
        <f>IF(Balans!D69=0,"",Balans!D69/Balans!$C69)</f>
        <v/>
      </c>
      <c r="E69" s="36" t="str">
        <f>IF(Balans!E69=0,"",Balans!E69/Balans!$C69)</f>
        <v/>
      </c>
      <c r="F69" s="39"/>
    </row>
    <row r="70" spans="1:6">
      <c r="A70" s="12" t="s">
        <v>82</v>
      </c>
      <c r="B70" s="20">
        <v>161</v>
      </c>
      <c r="C70" s="39" t="str">
        <f>IF(Balans!C70=0,"",Balans!C70/Balans!$C70)</f>
        <v/>
      </c>
      <c r="D70" s="36" t="str">
        <f>IF(Balans!D70=0,"",Balans!D70/Balans!$C70)</f>
        <v/>
      </c>
      <c r="E70" s="36" t="str">
        <f>IF(Balans!E70=0,"",Balans!E70/Balans!$C70)</f>
        <v/>
      </c>
      <c r="F70" s="39"/>
    </row>
    <row r="71" spans="1:6">
      <c r="A71" s="12" t="s">
        <v>83</v>
      </c>
      <c r="B71" s="20">
        <v>162</v>
      </c>
      <c r="C71" s="39" t="str">
        <f>IF(Balans!C71=0,"",Balans!C71/Balans!$C71)</f>
        <v/>
      </c>
      <c r="D71" s="36" t="str">
        <f>IF(Balans!D71=0,"",Balans!D71/Balans!$C71)</f>
        <v/>
      </c>
      <c r="E71" s="36" t="str">
        <f>IF(Balans!E71=0,"",Balans!E71/Balans!$C71)</f>
        <v/>
      </c>
      <c r="F71" s="39"/>
    </row>
    <row r="72" spans="1:6">
      <c r="A72" s="12" t="s">
        <v>84</v>
      </c>
      <c r="B72" s="12" t="s">
        <v>85</v>
      </c>
      <c r="C72" s="39">
        <f>IF(Balans!C72=0,"",Balans!C72/Balans!$C72)</f>
        <v>1</v>
      </c>
      <c r="D72" s="36">
        <f>IF(Balans!D72=0,"",Balans!D72/Balans!$C72)</f>
        <v>1.0132861088986427</v>
      </c>
      <c r="E72" s="36">
        <f>IF(Balans!E72=0,"",Balans!E72/Balans!$C72)</f>
        <v>1.194555198229214</v>
      </c>
      <c r="F72" s="39"/>
    </row>
    <row r="73" spans="1:6">
      <c r="A73" s="12" t="s">
        <v>86</v>
      </c>
      <c r="B73" s="20">
        <v>168</v>
      </c>
      <c r="C73" s="39" t="str">
        <f>IF(Balans!C73=0,"",Balans!C73/Balans!$C73)</f>
        <v/>
      </c>
      <c r="D73" s="36" t="str">
        <f>IF(Balans!D73=0,"",Balans!D73/Balans!$C73)</f>
        <v/>
      </c>
      <c r="E73" s="36" t="str">
        <f>IF(Balans!E73=0,"",Balans!E73/Balans!$C73)</f>
        <v/>
      </c>
      <c r="F73" s="39"/>
    </row>
    <row r="74" spans="1:6">
      <c r="A74" s="63" t="s">
        <v>87</v>
      </c>
      <c r="B74" s="63" t="s">
        <v>88</v>
      </c>
      <c r="C74" s="63">
        <f>IF(Balans!C74=0,"",Balans!C74/Balans!$C74)</f>
        <v>1</v>
      </c>
      <c r="D74" s="63">
        <f>IF(Balans!D74=0,"",Balans!D74/Balans!$C74)</f>
        <v>1.0371846447186608</v>
      </c>
      <c r="E74" s="63">
        <f>IF(Balans!E74=0,"",Balans!E74/Balans!$C74)</f>
        <v>1.256883521698722</v>
      </c>
      <c r="F74" s="39"/>
    </row>
    <row r="75" spans="1:6">
      <c r="A75" s="12" t="s">
        <v>89</v>
      </c>
      <c r="B75" s="20">
        <v>17</v>
      </c>
      <c r="C75" s="39">
        <f>IF(Balans!C75=0,"",Balans!C75/Balans!$C75)</f>
        <v>1</v>
      </c>
      <c r="D75" s="36">
        <f>IF(Balans!D75=0,"",Balans!D75/Balans!$C75)</f>
        <v>0.7307172537271438</v>
      </c>
      <c r="E75" s="36">
        <f>IF(Balans!E75=0,"",Balans!E75/Balans!$C75)</f>
        <v>0.41492545019481863</v>
      </c>
      <c r="F75" s="39"/>
    </row>
    <row r="76" spans="1:6">
      <c r="A76" s="12" t="s">
        <v>90</v>
      </c>
      <c r="B76" s="12" t="s">
        <v>91</v>
      </c>
      <c r="C76" s="39">
        <f>IF(Balans!C76=0,"",Balans!C76/Balans!$C76)</f>
        <v>1</v>
      </c>
      <c r="D76" s="36">
        <f>IF(Balans!D76=0,"",Balans!D76/Balans!$C76)</f>
        <v>0.73054251048363772</v>
      </c>
      <c r="E76" s="36">
        <f>IF(Balans!E76=0,"",Balans!E76/Balans!$C76)</f>
        <v>0.41454578300135436</v>
      </c>
      <c r="F76" s="39"/>
    </row>
    <row r="77" spans="1:6">
      <c r="A77" s="12" t="s">
        <v>92</v>
      </c>
      <c r="B77" s="20">
        <v>170</v>
      </c>
      <c r="C77" s="39" t="str">
        <f>IF(Balans!C77=0,"",Balans!C77/Balans!$C77)</f>
        <v/>
      </c>
      <c r="D77" s="36" t="str">
        <f>IF(Balans!D77=0,"",Balans!D77/Balans!$C77)</f>
        <v/>
      </c>
      <c r="E77" s="36" t="str">
        <f>IF(Balans!E77=0,"",Balans!E77/Balans!$C77)</f>
        <v/>
      </c>
      <c r="F77" s="39"/>
    </row>
    <row r="78" spans="1:6">
      <c r="A78" s="12" t="s">
        <v>93</v>
      </c>
      <c r="B78" s="20">
        <v>171</v>
      </c>
      <c r="C78" s="39" t="str">
        <f>IF(Balans!C78=0,"",Balans!C78/Balans!$C78)</f>
        <v/>
      </c>
      <c r="D78" s="36" t="str">
        <f>IF(Balans!D78=0,"",Balans!D78/Balans!$C78)</f>
        <v/>
      </c>
      <c r="E78" s="36" t="str">
        <f>IF(Balans!E78=0,"",Balans!E78/Balans!$C78)</f>
        <v/>
      </c>
      <c r="F78" s="39"/>
    </row>
    <row r="79" spans="1:6">
      <c r="A79" s="12" t="s">
        <v>94</v>
      </c>
      <c r="B79" s="20">
        <v>172</v>
      </c>
      <c r="C79" s="39" t="str">
        <f>IF(Balans!C79=0,"",Balans!C79/Balans!$C79)</f>
        <v/>
      </c>
      <c r="D79" s="36" t="str">
        <f>IF(Balans!D79=0,"",Balans!D79/Balans!$C79)</f>
        <v/>
      </c>
      <c r="E79" s="36" t="str">
        <f>IF(Balans!E79=0,"",Balans!E79/Balans!$C79)</f>
        <v/>
      </c>
      <c r="F79" s="39"/>
    </row>
    <row r="80" spans="1:6">
      <c r="A80" s="12" t="s">
        <v>95</v>
      </c>
      <c r="B80" s="20">
        <v>173</v>
      </c>
      <c r="C80" s="39">
        <f>IF(Balans!C80=0,"",Balans!C80/Balans!$C80)</f>
        <v>1</v>
      </c>
      <c r="D80" s="36">
        <f>IF(Balans!D80=0,"",Balans!D80/Balans!$C80)</f>
        <v>0.73054251048363772</v>
      </c>
      <c r="E80" s="36">
        <f>IF(Balans!E80=0,"",Balans!E80/Balans!$C80)</f>
        <v>0.41454578300135436</v>
      </c>
      <c r="F80" s="39"/>
    </row>
    <row r="81" spans="1:6">
      <c r="A81" s="12" t="s">
        <v>96</v>
      </c>
      <c r="B81" s="20">
        <v>174</v>
      </c>
      <c r="C81" s="39" t="str">
        <f>IF(Balans!C81=0,"",Balans!C81/Balans!$C81)</f>
        <v/>
      </c>
      <c r="D81" s="36" t="str">
        <f>IF(Balans!D81=0,"",Balans!D81/Balans!$C81)</f>
        <v/>
      </c>
      <c r="E81" s="36" t="str">
        <f>IF(Balans!E81=0,"",Balans!E81/Balans!$C81)</f>
        <v/>
      </c>
      <c r="F81" s="39"/>
    </row>
    <row r="82" spans="1:6">
      <c r="A82" s="12" t="s">
        <v>97</v>
      </c>
      <c r="B82" s="20">
        <v>175</v>
      </c>
      <c r="C82" s="39" t="str">
        <f>IF(Balans!C82=0,"",Balans!C82/Balans!$C82)</f>
        <v/>
      </c>
      <c r="D82" s="36" t="str">
        <f>IF(Balans!D82=0,"",Balans!D82/Balans!$C82)</f>
        <v/>
      </c>
      <c r="E82" s="36" t="str">
        <f>IF(Balans!E82=0,"",Balans!E82/Balans!$C82)</f>
        <v/>
      </c>
      <c r="F82" s="39"/>
    </row>
    <row r="83" spans="1:6">
      <c r="A83" s="12" t="s">
        <v>98</v>
      </c>
      <c r="B83" s="20">
        <v>1750</v>
      </c>
      <c r="C83" s="39" t="str">
        <f>IF(Balans!C83=0,"",Balans!C83/Balans!$C83)</f>
        <v/>
      </c>
      <c r="D83" s="36" t="str">
        <f>IF(Balans!D83=0,"",Balans!D83/Balans!$C83)</f>
        <v/>
      </c>
      <c r="E83" s="36" t="str">
        <f>IF(Balans!E83=0,"",Balans!E83/Balans!$C83)</f>
        <v/>
      </c>
      <c r="F83" s="39"/>
    </row>
    <row r="84" spans="1:6">
      <c r="A84" s="12" t="s">
        <v>99</v>
      </c>
      <c r="B84" s="20">
        <v>1751</v>
      </c>
      <c r="C84" s="39" t="str">
        <f>IF(Balans!C84=0,"",Balans!C84/Balans!$C84)</f>
        <v/>
      </c>
      <c r="D84" s="36" t="str">
        <f>IF(Balans!D84=0,"",Balans!D84/Balans!$C84)</f>
        <v/>
      </c>
      <c r="E84" s="36" t="str">
        <f>IF(Balans!E84=0,"",Balans!E84/Balans!$C84)</f>
        <v/>
      </c>
      <c r="F84" s="39"/>
    </row>
    <row r="85" spans="1:6">
      <c r="A85" s="12" t="s">
        <v>100</v>
      </c>
      <c r="B85" s="20">
        <v>176</v>
      </c>
      <c r="C85" s="39" t="str">
        <f>IF(Balans!C85=0,"",Balans!C85/Balans!$C85)</f>
        <v/>
      </c>
      <c r="D85" s="36" t="str">
        <f>IF(Balans!D85=0,"",Balans!D85/Balans!$C85)</f>
        <v/>
      </c>
      <c r="E85" s="36" t="str">
        <f>IF(Balans!E85=0,"",Balans!E85/Balans!$C85)</f>
        <v/>
      </c>
      <c r="F85" s="39"/>
    </row>
    <row r="86" spans="1:6">
      <c r="A86" s="12" t="s">
        <v>101</v>
      </c>
      <c r="B86" s="12" t="s">
        <v>102</v>
      </c>
      <c r="C86" s="39">
        <f>IF(Balans!C86=0,"",Balans!C86/Balans!$C86)</f>
        <v>1</v>
      </c>
      <c r="D86" s="36">
        <f>IF(Balans!D86=0,"",Balans!D86/Balans!$C86)</f>
        <v>1</v>
      </c>
      <c r="E86" s="36">
        <f>IF(Balans!E86=0,"",Balans!E86/Balans!$C86)</f>
        <v>1</v>
      </c>
      <c r="F86" s="39"/>
    </row>
    <row r="87" spans="1:6">
      <c r="A87" s="12" t="s">
        <v>103</v>
      </c>
      <c r="B87" s="12" t="s">
        <v>104</v>
      </c>
      <c r="C87" s="39">
        <f>IF(Balans!C87=0,"",Balans!C87/Balans!$C87)</f>
        <v>1</v>
      </c>
      <c r="D87" s="36">
        <f>IF(Balans!D87=0,"",Balans!D87/Balans!$C87)</f>
        <v>1.0909518386178256</v>
      </c>
      <c r="E87" s="36">
        <f>IF(Balans!E87=0,"",Balans!E87/Balans!$C87)</f>
        <v>1.4055157370123095</v>
      </c>
      <c r="F87" s="39"/>
    </row>
    <row r="88" spans="1:6">
      <c r="A88" s="12" t="s">
        <v>105</v>
      </c>
      <c r="B88" s="20">
        <v>42</v>
      </c>
      <c r="C88" s="39">
        <f>IF(Balans!C88=0,"",Balans!C88/Balans!$C88)</f>
        <v>1</v>
      </c>
      <c r="D88" s="36">
        <f>IF(Balans!D88=0,"",Balans!D88/Balans!$C88)</f>
        <v>1</v>
      </c>
      <c r="E88" s="36">
        <f>IF(Balans!E88=0,"",Balans!E88/Balans!$C88)</f>
        <v>1</v>
      </c>
      <c r="F88" s="39"/>
    </row>
    <row r="89" spans="1:6">
      <c r="A89" s="12" t="s">
        <v>90</v>
      </c>
      <c r="B89" s="20">
        <v>43</v>
      </c>
      <c r="C89" s="39">
        <f>IF(Balans!C89=0,"",Balans!C89/Balans!$C89)</f>
        <v>1</v>
      </c>
      <c r="D89" s="36">
        <f>IF(Balans!D89=0,"",Balans!D89/Balans!$C89)</f>
        <v>1.3205849651186841</v>
      </c>
      <c r="E89" s="36">
        <f>IF(Balans!E89=0,"",Balans!E89/Balans!$C89)</f>
        <v>2.1034642226179558</v>
      </c>
      <c r="F89" s="39"/>
    </row>
    <row r="90" spans="1:6">
      <c r="A90" s="12" t="s">
        <v>95</v>
      </c>
      <c r="B90" s="12" t="s">
        <v>106</v>
      </c>
      <c r="C90" s="39" t="str">
        <f>IF(Balans!C90=0,"",Balans!C90/Balans!$C90)</f>
        <v/>
      </c>
      <c r="D90" s="36" t="str">
        <f>IF(Balans!D90=0,"",Balans!D90/Balans!$C90)</f>
        <v/>
      </c>
      <c r="E90" s="36" t="str">
        <f>IF(Balans!E90=0,"",Balans!E90/Balans!$C90)</f>
        <v/>
      </c>
      <c r="F90" s="39"/>
    </row>
    <row r="91" spans="1:6">
      <c r="A91" s="12" t="s">
        <v>96</v>
      </c>
      <c r="B91" s="20">
        <v>439</v>
      </c>
      <c r="C91" s="39">
        <f>IF(Balans!C91=0,"",Balans!C91/Balans!$C91)</f>
        <v>1</v>
      </c>
      <c r="D91" s="36">
        <f>IF(Balans!D91=0,"",Balans!D91/Balans!$C91)</f>
        <v>1.3205849651186841</v>
      </c>
      <c r="E91" s="36">
        <f>IF(Balans!E91=0,"",Balans!E91/Balans!$C91)</f>
        <v>2.1034642226179558</v>
      </c>
      <c r="F91" s="39"/>
    </row>
    <row r="92" spans="1:6">
      <c r="A92" s="12" t="s">
        <v>97</v>
      </c>
      <c r="B92" s="20">
        <v>44</v>
      </c>
      <c r="C92" s="39">
        <f>IF(Balans!C92=0,"",Balans!C92/Balans!$C92)</f>
        <v>1</v>
      </c>
      <c r="D92" s="36">
        <f>IF(Balans!D92=0,"",Balans!D92/Balans!$C92)</f>
        <v>1.1385031867921327</v>
      </c>
      <c r="E92" s="36">
        <f>IF(Balans!E92=0,"",Balans!E92/Balans!$C92)</f>
        <v>1.2382784898972019</v>
      </c>
      <c r="F92" s="39"/>
    </row>
    <row r="93" spans="1:6">
      <c r="A93" s="12" t="s">
        <v>98</v>
      </c>
      <c r="B93" s="12" t="s">
        <v>107</v>
      </c>
      <c r="C93" s="39">
        <f>IF(Balans!C93=0,"",Balans!C93/Balans!$C93)</f>
        <v>1</v>
      </c>
      <c r="D93" s="36">
        <f>IF(Balans!D93=0,"",Balans!D93/Balans!$C93)</f>
        <v>1.1385031867921327</v>
      </c>
      <c r="E93" s="36">
        <f>IF(Balans!E93=0,"",Balans!E93/Balans!$C93)</f>
        <v>1.2382784898972019</v>
      </c>
      <c r="F93" s="39"/>
    </row>
    <row r="94" spans="1:6">
      <c r="A94" s="12" t="s">
        <v>99</v>
      </c>
      <c r="B94" s="20">
        <v>441</v>
      </c>
      <c r="C94" s="39" t="str">
        <f>IF(Balans!C94=0,"",Balans!C94/Balans!$C94)</f>
        <v/>
      </c>
      <c r="D94" s="36" t="str">
        <f>IF(Balans!D94=0,"",Balans!D94/Balans!$C94)</f>
        <v/>
      </c>
      <c r="E94" s="36" t="str">
        <f>IF(Balans!E94=0,"",Balans!E94/Balans!$C94)</f>
        <v/>
      </c>
      <c r="F94" s="39"/>
    </row>
    <row r="95" spans="1:6">
      <c r="A95" s="12" t="s">
        <v>100</v>
      </c>
      <c r="B95" s="20">
        <v>46</v>
      </c>
      <c r="C95" s="39" t="str">
        <f>IF(Balans!C95=0,"",Balans!C95/Balans!$C95)</f>
        <v/>
      </c>
      <c r="D95" s="36" t="str">
        <f>IF(Balans!D95=0,"",Balans!D95/Balans!$C95)</f>
        <v/>
      </c>
      <c r="E95" s="36" t="str">
        <f>IF(Balans!E95=0,"",Balans!E95/Balans!$C95)</f>
        <v/>
      </c>
      <c r="F95" s="39"/>
    </row>
    <row r="96" spans="1:6">
      <c r="A96" s="12" t="s">
        <v>108</v>
      </c>
      <c r="B96" s="12"/>
      <c r="C96" s="39" t="str">
        <f>IF(Balans!C96=0,"",Balans!C96/Balans!$C96)</f>
        <v/>
      </c>
      <c r="D96" s="36" t="str">
        <f>IF(Balans!D96=0,"",Balans!D96/Balans!$C96)</f>
        <v/>
      </c>
      <c r="E96" s="36" t="str">
        <f>IF(Balans!E96=0,"",Balans!E96/Balans!$C96)</f>
        <v/>
      </c>
      <c r="F96" s="39"/>
    </row>
    <row r="97" spans="1:6">
      <c r="A97" s="12" t="s">
        <v>109</v>
      </c>
      <c r="B97" s="20">
        <v>45</v>
      </c>
      <c r="C97" s="39">
        <f>IF(Balans!C97=0,"",Balans!C97/Balans!$C97)</f>
        <v>1</v>
      </c>
      <c r="D97" s="36">
        <f>IF(Balans!D97=0,"",Balans!D97/Balans!$C97)</f>
        <v>0.89149294846740601</v>
      </c>
      <c r="E97" s="36">
        <f>IF(Balans!E97=0,"",Balans!E97/Balans!$C97)</f>
        <v>0.9221947590229902</v>
      </c>
      <c r="F97" s="39"/>
    </row>
    <row r="98" spans="1:6">
      <c r="A98" s="12" t="s">
        <v>110</v>
      </c>
      <c r="B98" s="12" t="s">
        <v>111</v>
      </c>
      <c r="C98" s="39">
        <f>IF(Balans!C98=0,"",Balans!C98/Balans!$C98)</f>
        <v>1</v>
      </c>
      <c r="D98" s="36">
        <f>IF(Balans!D98=0,"",Balans!D98/Balans!$C98)</f>
        <v>0.44425500809373153</v>
      </c>
      <c r="E98" s="36">
        <f>IF(Balans!E98=0,"",Balans!E98/Balans!$C98)</f>
        <v>0.34767950276765125</v>
      </c>
      <c r="F98" s="39"/>
    </row>
    <row r="99" spans="1:6">
      <c r="A99" s="12" t="s">
        <v>112</v>
      </c>
      <c r="B99" s="12" t="s">
        <v>113</v>
      </c>
      <c r="C99" s="39">
        <f>IF(Balans!C99=0,"",Balans!C99/Balans!$C99)</f>
        <v>1</v>
      </c>
      <c r="D99" s="36">
        <f>IF(Balans!D99=0,"",Balans!D99/Balans!$C99)</f>
        <v>0.97423720139665837</v>
      </c>
      <c r="E99" s="36">
        <f>IF(Balans!E99=0,"",Balans!E99/Balans!$C99)</f>
        <v>1.0284868048981399</v>
      </c>
      <c r="F99" s="39"/>
    </row>
    <row r="100" spans="1:6">
      <c r="A100" s="12" t="s">
        <v>101</v>
      </c>
      <c r="B100" s="12" t="s">
        <v>114</v>
      </c>
      <c r="C100" s="39">
        <f>IF(Balans!C100=0,"",Balans!C100/Balans!$C100)</f>
        <v>1</v>
      </c>
      <c r="D100" s="36">
        <f>IF(Balans!D100=0,"",Balans!D100/Balans!$C100)</f>
        <v>0.74912580624758485</v>
      </c>
      <c r="E100" s="36">
        <f>IF(Balans!E100=0,"",Balans!E100/Balans!$C100)</f>
        <v>1.1154920955304417</v>
      </c>
      <c r="F100" s="39"/>
    </row>
    <row r="101" spans="1:6">
      <c r="A101" s="12" t="s">
        <v>55</v>
      </c>
      <c r="B101" s="12" t="s">
        <v>115</v>
      </c>
      <c r="C101" s="39">
        <f>IF(Balans!C101=0,"",Balans!C101/Balans!$C101)</f>
        <v>1</v>
      </c>
      <c r="D101" s="36">
        <f>IF(Balans!D101=0,"",Balans!D101/Balans!$C101)</f>
        <v>1.1253768368685024</v>
      </c>
      <c r="E101" s="36">
        <f>IF(Balans!E101=0,"",Balans!E101/Balans!$C101)</f>
        <v>1.3986545402928174</v>
      </c>
      <c r="F101" s="39"/>
    </row>
    <row r="102" spans="1:6">
      <c r="A102" s="63" t="s">
        <v>116</v>
      </c>
      <c r="B102" s="63" t="s">
        <v>117</v>
      </c>
      <c r="C102" s="63">
        <f>IF(Balans!C102=0,"",Balans!C102/Balans!$C102)</f>
        <v>1</v>
      </c>
      <c r="D102" s="63">
        <f>IF(Balans!D102=0,"",Balans!D102/Balans!$C102)</f>
        <v>1.0072350218570036</v>
      </c>
      <c r="E102" s="63">
        <f>IF(Balans!E102=0,"",Balans!E102/Balans!$C102)</f>
        <v>1.1780638970132833</v>
      </c>
      <c r="F102" s="3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G102"/>
  <sheetViews>
    <sheetView topLeftCell="A22" workbookViewId="0">
      <selection activeCell="A39" sqref="A39"/>
    </sheetView>
  </sheetViews>
  <sheetFormatPr defaultRowHeight="15"/>
  <cols>
    <col min="1" max="1" width="59.42578125" bestFit="1" customWidth="1"/>
    <col min="3" max="5" width="12.7109375" bestFit="1" customWidth="1"/>
  </cols>
  <sheetData>
    <row r="3" spans="1:5">
      <c r="A3" s="13" t="s">
        <v>1</v>
      </c>
      <c r="B3" s="12" t="s">
        <v>2</v>
      </c>
      <c r="C3" s="12" t="s">
        <v>194</v>
      </c>
      <c r="D3" s="12" t="s">
        <v>195</v>
      </c>
      <c r="E3" s="12" t="s">
        <v>196</v>
      </c>
    </row>
    <row r="4" spans="1:5">
      <c r="A4" s="12" t="s">
        <v>7</v>
      </c>
      <c r="B4" s="20">
        <v>20</v>
      </c>
      <c r="C4" s="35">
        <f>Balans!C4/Balans!C$47</f>
        <v>0</v>
      </c>
      <c r="D4" s="35">
        <f>Balans!D4/Balans!D$47</f>
        <v>0</v>
      </c>
      <c r="E4" s="35">
        <f>Balans!E4/Balans!E$47</f>
        <v>0</v>
      </c>
    </row>
    <row r="5" spans="1:5">
      <c r="A5" s="16" t="s">
        <v>6</v>
      </c>
      <c r="B5" s="16" t="s">
        <v>217</v>
      </c>
      <c r="C5" s="27">
        <f>Balans!C5/Balans!C$47</f>
        <v>0.25393044362361017</v>
      </c>
      <c r="D5" s="27">
        <f>Balans!D5/Balans!D$47</f>
        <v>0.23234849393887733</v>
      </c>
      <c r="E5" s="27">
        <f>Balans!E5/Balans!E$47</f>
        <v>0.18818334388409821</v>
      </c>
    </row>
    <row r="6" spans="1:5">
      <c r="A6" s="12" t="s">
        <v>8</v>
      </c>
      <c r="B6" s="20">
        <v>21</v>
      </c>
      <c r="C6" s="35">
        <f>Balans!C6/Balans!C$47</f>
        <v>0</v>
      </c>
      <c r="D6" s="35">
        <f>Balans!D6/Balans!D$47</f>
        <v>0</v>
      </c>
      <c r="E6" s="35">
        <f>Balans!E6/Balans!E$47</f>
        <v>0</v>
      </c>
    </row>
    <row r="7" spans="1:5">
      <c r="A7" s="12" t="s">
        <v>9</v>
      </c>
      <c r="B7" s="12" t="s">
        <v>10</v>
      </c>
      <c r="C7" s="35">
        <f>Balans!C7/Balans!C$47</f>
        <v>0.22693355740040089</v>
      </c>
      <c r="D7" s="35">
        <f>Balans!D7/Balans!D$47</f>
        <v>0.2052515706977856</v>
      </c>
      <c r="E7" s="35">
        <f>Balans!E7/Balans!E$47</f>
        <v>0.16500733691483635</v>
      </c>
    </row>
    <row r="8" spans="1:5">
      <c r="A8" s="12" t="s">
        <v>11</v>
      </c>
      <c r="B8" s="20">
        <v>22</v>
      </c>
      <c r="C8" s="35">
        <f>Balans!C8/Balans!C$47</f>
        <v>0.19310176326984613</v>
      </c>
      <c r="D8" s="35">
        <f>Balans!D8/Balans!D$47</f>
        <v>0.17662396793271498</v>
      </c>
      <c r="E8" s="35">
        <f>Balans!E8/Balans!E$47</f>
        <v>0.14294524436466641</v>
      </c>
    </row>
    <row r="9" spans="1:5">
      <c r="A9" s="12" t="s">
        <v>12</v>
      </c>
      <c r="B9" s="20">
        <v>23</v>
      </c>
      <c r="C9" s="35">
        <f>Balans!C9/Balans!C$47</f>
        <v>2.5111076524878814E-2</v>
      </c>
      <c r="D9" s="35">
        <f>Balans!D9/Balans!D$47</f>
        <v>1.765523238835031E-2</v>
      </c>
      <c r="E9" s="35">
        <f>Balans!E9/Balans!E$47</f>
        <v>1.4567747951398119E-2</v>
      </c>
    </row>
    <row r="10" spans="1:5">
      <c r="A10" s="12" t="s">
        <v>13</v>
      </c>
      <c r="B10" s="20">
        <v>24</v>
      </c>
      <c r="C10" s="35">
        <f>Balans!C10/Balans!C$47</f>
        <v>7.542967506119316E-3</v>
      </c>
      <c r="D10" s="35">
        <f>Balans!D10/Balans!D$47</f>
        <v>8.5758477044875856E-3</v>
      </c>
      <c r="E10" s="35">
        <f>Balans!E10/Balans!E$47</f>
        <v>6.2613056639775266E-3</v>
      </c>
    </row>
    <row r="11" spans="1:5">
      <c r="A11" s="12" t="s">
        <v>14</v>
      </c>
      <c r="B11" s="20">
        <v>25</v>
      </c>
      <c r="C11" s="35">
        <f>Balans!C11/Balans!C$47</f>
        <v>0</v>
      </c>
      <c r="D11" s="35">
        <f>Balans!D11/Balans!D$47</f>
        <v>0</v>
      </c>
      <c r="E11" s="35">
        <f>Balans!E11/Balans!E$47</f>
        <v>0</v>
      </c>
    </row>
    <row r="12" spans="1:5">
      <c r="A12" s="12" t="s">
        <v>15</v>
      </c>
      <c r="B12" s="20">
        <v>26</v>
      </c>
      <c r="C12" s="35">
        <f>Balans!C12/Balans!C$47</f>
        <v>0</v>
      </c>
      <c r="D12" s="35">
        <f>Balans!D12/Balans!D$47</f>
        <v>0</v>
      </c>
      <c r="E12" s="35">
        <f>Balans!E12/Balans!E$47</f>
        <v>0</v>
      </c>
    </row>
    <row r="13" spans="1:5">
      <c r="A13" s="12" t="s">
        <v>16</v>
      </c>
      <c r="B13" s="20">
        <v>27</v>
      </c>
      <c r="C13" s="35">
        <f>Balans!C13/Balans!C$47</f>
        <v>0</v>
      </c>
      <c r="D13" s="35">
        <f>Balans!D13/Balans!D$47</f>
        <v>0</v>
      </c>
      <c r="E13" s="35">
        <f>Balans!E13/Balans!E$47</f>
        <v>0</v>
      </c>
    </row>
    <row r="14" spans="1:5">
      <c r="A14" s="12" t="s">
        <v>17</v>
      </c>
      <c r="B14" s="20">
        <v>28</v>
      </c>
      <c r="C14" s="35">
        <f>Balans!C14/Balans!C$47</f>
        <v>2.6996886223209293E-2</v>
      </c>
      <c r="D14" s="35">
        <f>Balans!D14/Balans!D$47</f>
        <v>2.7096923241091746E-2</v>
      </c>
      <c r="E14" s="35">
        <f>Balans!E14/Balans!E$47</f>
        <v>2.3176002069639635E-2</v>
      </c>
    </row>
    <row r="15" spans="1:5">
      <c r="A15" s="12" t="s">
        <v>18</v>
      </c>
      <c r="B15" s="12" t="s">
        <v>19</v>
      </c>
      <c r="C15" s="35">
        <f>Balans!C15/Balans!C$47</f>
        <v>2.6116876714535119E-2</v>
      </c>
      <c r="D15" s="35">
        <f>Balans!D15/Balans!D$47</f>
        <v>2.5929277673085636E-2</v>
      </c>
      <c r="E15" s="35">
        <f>Balans!E15/Balans!E$47</f>
        <v>2.216932078305547E-2</v>
      </c>
    </row>
    <row r="16" spans="1:5">
      <c r="A16" s="12" t="s">
        <v>20</v>
      </c>
      <c r="B16" s="20">
        <v>280</v>
      </c>
      <c r="C16" s="35">
        <f>Balans!C16/Balans!C$47</f>
        <v>2.6116876714535119E-2</v>
      </c>
      <c r="D16" s="35">
        <f>Balans!D16/Balans!D$47</f>
        <v>2.5929277673085636E-2</v>
      </c>
      <c r="E16" s="35">
        <f>Balans!E16/Balans!E$47</f>
        <v>2.216932078305547E-2</v>
      </c>
    </row>
    <row r="17" spans="1:5">
      <c r="A17" s="12" t="s">
        <v>21</v>
      </c>
      <c r="B17" s="20">
        <v>281</v>
      </c>
      <c r="C17" s="35">
        <f>Balans!C17/Balans!C$47</f>
        <v>0</v>
      </c>
      <c r="D17" s="35">
        <f>Balans!D17/Balans!D$47</f>
        <v>0</v>
      </c>
      <c r="E17" s="35">
        <f>Balans!E17/Balans!E$47</f>
        <v>0</v>
      </c>
    </row>
    <row r="18" spans="1:5">
      <c r="A18" s="12" t="s">
        <v>22</v>
      </c>
      <c r="B18" s="12"/>
      <c r="C18" s="35">
        <f>Balans!C18/Balans!C$47</f>
        <v>0</v>
      </c>
      <c r="D18" s="35">
        <f>Balans!D18/Balans!D$47</f>
        <v>0</v>
      </c>
      <c r="E18" s="35">
        <f>Balans!E18/Balans!E$47</f>
        <v>0</v>
      </c>
    </row>
    <row r="19" spans="1:5">
      <c r="A19" s="12" t="s">
        <v>23</v>
      </c>
      <c r="B19" s="12" t="s">
        <v>24</v>
      </c>
      <c r="C19" s="35">
        <f>Balans!C19/Balans!C$47</f>
        <v>0</v>
      </c>
      <c r="D19" s="35">
        <f>Balans!D19/Balans!D$47</f>
        <v>0</v>
      </c>
      <c r="E19" s="35">
        <f>Balans!E19/Balans!E$47</f>
        <v>0</v>
      </c>
    </row>
    <row r="20" spans="1:5">
      <c r="A20" s="12" t="s">
        <v>20</v>
      </c>
      <c r="B20" s="20">
        <v>282</v>
      </c>
      <c r="C20" s="35">
        <f>Balans!C20/Balans!C$47</f>
        <v>0</v>
      </c>
      <c r="D20" s="35">
        <f>Balans!D20/Balans!D$47</f>
        <v>0</v>
      </c>
      <c r="E20" s="35">
        <f>Balans!E20/Balans!E$47</f>
        <v>0</v>
      </c>
    </row>
    <row r="21" spans="1:5">
      <c r="A21" s="12" t="s">
        <v>21</v>
      </c>
      <c r="B21" s="20">
        <v>283</v>
      </c>
      <c r="C21" s="35">
        <f>Balans!C21/Balans!C$47</f>
        <v>0</v>
      </c>
      <c r="D21" s="35">
        <f>Balans!D21/Balans!D$47</f>
        <v>0</v>
      </c>
      <c r="E21" s="35">
        <f>Balans!E21/Balans!E$47</f>
        <v>0</v>
      </c>
    </row>
    <row r="22" spans="1:5">
      <c r="A22" s="12" t="s">
        <v>25</v>
      </c>
      <c r="B22" s="12" t="s">
        <v>26</v>
      </c>
      <c r="C22" s="35">
        <f>Balans!C22/Balans!C$47</f>
        <v>8.8000950867417164E-4</v>
      </c>
      <c r="D22" s="35">
        <f>Balans!D22/Balans!D$47</f>
        <v>1.167645568006108E-3</v>
      </c>
      <c r="E22" s="35">
        <f>Balans!E22/Balans!E$47</f>
        <v>1.0066812865841626E-3</v>
      </c>
    </row>
    <row r="23" spans="1:5">
      <c r="A23" s="12" t="s">
        <v>27</v>
      </c>
      <c r="B23" s="20">
        <v>284</v>
      </c>
      <c r="C23" s="35">
        <f>Balans!C23/Balans!C$47</f>
        <v>7.2150851754080713E-4</v>
      </c>
      <c r="D23" s="35">
        <f>Balans!D23/Balans!D$47</f>
        <v>1.0028562319689674E-3</v>
      </c>
      <c r="E23" s="35">
        <f>Balans!E23/Balans!E$47</f>
        <v>8.5743389330446382E-4</v>
      </c>
    </row>
    <row r="24" spans="1:5">
      <c r="A24" s="12" t="s">
        <v>28</v>
      </c>
      <c r="B24" s="12" t="s">
        <v>29</v>
      </c>
      <c r="C24" s="35">
        <f>Balans!C24/Balans!C$47</f>
        <v>1.5850099113336451E-4</v>
      </c>
      <c r="D24" s="35">
        <f>Balans!D24/Balans!D$47</f>
        <v>1.647893360371407E-4</v>
      </c>
      <c r="E24" s="35">
        <f>Balans!E24/Balans!E$47</f>
        <v>1.4924739327969871E-4</v>
      </c>
    </row>
    <row r="25" spans="1:5">
      <c r="A25" s="12"/>
      <c r="B25" s="12"/>
      <c r="C25" s="35">
        <f>Balans!C25/Balans!C$47</f>
        <v>0</v>
      </c>
      <c r="D25" s="35">
        <f>Balans!D25/Balans!D$47</f>
        <v>0</v>
      </c>
      <c r="E25" s="35">
        <f>Balans!E25/Balans!E$47</f>
        <v>0</v>
      </c>
    </row>
    <row r="26" spans="1:5">
      <c r="A26" s="16" t="s">
        <v>30</v>
      </c>
      <c r="B26" s="16" t="s">
        <v>31</v>
      </c>
      <c r="C26" s="27">
        <f>Balans!C26/Balans!C$47</f>
        <v>0.74606955637638983</v>
      </c>
      <c r="D26" s="27">
        <f>Balans!D26/Balans!D$47</f>
        <v>0.76765150606112265</v>
      </c>
      <c r="E26" s="27">
        <f>Balans!E26/Balans!E$47</f>
        <v>0.81181665611590181</v>
      </c>
    </row>
    <row r="27" spans="1:5">
      <c r="A27" s="12" t="s">
        <v>32</v>
      </c>
      <c r="B27" s="20">
        <v>29</v>
      </c>
      <c r="C27" s="35">
        <f>Balans!C27/Balans!C$47</f>
        <v>0</v>
      </c>
      <c r="D27" s="35">
        <f>Balans!D27/Balans!D$47</f>
        <v>0</v>
      </c>
      <c r="E27" s="35">
        <f>Balans!E27/Balans!E$47</f>
        <v>0</v>
      </c>
    </row>
    <row r="28" spans="1:5">
      <c r="A28" s="12" t="s">
        <v>33</v>
      </c>
      <c r="B28" s="20">
        <v>290</v>
      </c>
      <c r="C28" s="35">
        <f>Balans!C28/Balans!C$47</f>
        <v>0</v>
      </c>
      <c r="D28" s="35">
        <f>Balans!D28/Balans!D$47</f>
        <v>0</v>
      </c>
      <c r="E28" s="35">
        <f>Balans!E28/Balans!E$47</f>
        <v>0</v>
      </c>
    </row>
    <row r="29" spans="1:5">
      <c r="A29" s="12" t="s">
        <v>34</v>
      </c>
      <c r="B29" s="20">
        <v>291</v>
      </c>
      <c r="C29" s="35">
        <f>Balans!C29/Balans!C$47</f>
        <v>0</v>
      </c>
      <c r="D29" s="35">
        <f>Balans!D29/Balans!D$47</f>
        <v>0</v>
      </c>
      <c r="E29" s="35">
        <f>Balans!E29/Balans!E$47</f>
        <v>0</v>
      </c>
    </row>
    <row r="30" spans="1:5">
      <c r="A30" s="12" t="s">
        <v>35</v>
      </c>
      <c r="B30" s="20">
        <v>3</v>
      </c>
      <c r="C30" s="35">
        <f>Balans!C30/Balans!C$47</f>
        <v>0.2361992505916139</v>
      </c>
      <c r="D30" s="35">
        <f>Balans!D30/Balans!D$47</f>
        <v>0.19812179010433389</v>
      </c>
      <c r="E30" s="35">
        <f>Balans!E30/Balans!E$47</f>
        <v>0.1702715743510792</v>
      </c>
    </row>
    <row r="31" spans="1:5">
      <c r="A31" s="12" t="s">
        <v>36</v>
      </c>
      <c r="B31" s="12" t="s">
        <v>37</v>
      </c>
      <c r="C31" s="35">
        <f>Balans!C31/Balans!C$47</f>
        <v>0</v>
      </c>
      <c r="D31" s="35">
        <f>Balans!D31/Balans!D$47</f>
        <v>0.19812179010433389</v>
      </c>
      <c r="E31" s="35">
        <f>Balans!E31/Balans!E$47</f>
        <v>0.1702715743510792</v>
      </c>
    </row>
    <row r="32" spans="1:5">
      <c r="A32" s="12" t="s">
        <v>38</v>
      </c>
      <c r="B32" s="12" t="s">
        <v>39</v>
      </c>
      <c r="C32" s="35">
        <f>Balans!C32/Balans!C$47</f>
        <v>0</v>
      </c>
      <c r="D32" s="35">
        <f>Balans!D32/Balans!D$47</f>
        <v>0</v>
      </c>
      <c r="E32" s="35">
        <f>Balans!E32/Balans!E$47</f>
        <v>0</v>
      </c>
    </row>
    <row r="33" spans="1:7">
      <c r="A33" s="12" t="s">
        <v>40</v>
      </c>
      <c r="B33" s="20">
        <v>32</v>
      </c>
      <c r="C33" s="35">
        <f>Balans!C33/Balans!C$47</f>
        <v>0</v>
      </c>
      <c r="D33" s="35">
        <f>Balans!D33/Balans!D$47</f>
        <v>0</v>
      </c>
      <c r="E33" s="35">
        <f>Balans!E33/Balans!E$47</f>
        <v>0</v>
      </c>
    </row>
    <row r="34" spans="1:7">
      <c r="A34" s="12" t="s">
        <v>41</v>
      </c>
      <c r="B34" s="20">
        <v>33</v>
      </c>
      <c r="C34" s="35">
        <f>Balans!C34/Balans!C$47</f>
        <v>0</v>
      </c>
      <c r="D34" s="35">
        <f>Balans!D34/Balans!D$47</f>
        <v>0</v>
      </c>
      <c r="E34" s="35">
        <f>Balans!E34/Balans!E$47</f>
        <v>0</v>
      </c>
    </row>
    <row r="35" spans="1:7">
      <c r="A35" s="12" t="s">
        <v>42</v>
      </c>
      <c r="B35" s="20">
        <v>34</v>
      </c>
      <c r="C35" s="35">
        <f>Balans!C35/Balans!C$47</f>
        <v>0.2361992505916139</v>
      </c>
      <c r="D35" s="35">
        <f>Balans!D35/Balans!D$47</f>
        <v>0.19812179010433389</v>
      </c>
      <c r="E35" s="35">
        <f>Balans!E35/Balans!E$47</f>
        <v>0.1702715743510792</v>
      </c>
      <c r="G35" t="s">
        <v>229</v>
      </c>
    </row>
    <row r="36" spans="1:7">
      <c r="A36" s="12" t="s">
        <v>43</v>
      </c>
      <c r="B36" s="20">
        <v>35</v>
      </c>
      <c r="C36" s="35">
        <f>Balans!C36/Balans!C$47</f>
        <v>0</v>
      </c>
      <c r="D36" s="35">
        <f>Balans!D36/Balans!D$47</f>
        <v>0</v>
      </c>
      <c r="E36" s="35">
        <f>Balans!E36/Balans!E$47</f>
        <v>0</v>
      </c>
    </row>
    <row r="37" spans="1:7">
      <c r="A37" s="12" t="s">
        <v>44</v>
      </c>
      <c r="B37" s="20">
        <v>36</v>
      </c>
      <c r="C37" s="35">
        <f>Balans!C37/Balans!C$47</f>
        <v>0</v>
      </c>
      <c r="D37" s="35">
        <f>Balans!D37/Balans!D$47</f>
        <v>0</v>
      </c>
      <c r="E37" s="35">
        <f>Balans!E37/Balans!E$47</f>
        <v>0</v>
      </c>
    </row>
    <row r="38" spans="1:7">
      <c r="A38" s="12" t="s">
        <v>45</v>
      </c>
      <c r="B38" s="20">
        <v>37</v>
      </c>
      <c r="C38" s="35">
        <f>Balans!C38/Balans!C$47</f>
        <v>0</v>
      </c>
      <c r="D38" s="35">
        <f>Balans!D38/Balans!D$47</f>
        <v>0</v>
      </c>
      <c r="E38" s="35">
        <f>Balans!E38/Balans!E$47</f>
        <v>0</v>
      </c>
    </row>
    <row r="39" spans="1:7">
      <c r="A39" s="12" t="s">
        <v>46</v>
      </c>
      <c r="B39" s="12" t="s">
        <v>47</v>
      </c>
      <c r="C39" s="35">
        <f>Balans!C39/Balans!C$47</f>
        <v>0.41217688077991815</v>
      </c>
      <c r="D39" s="35">
        <f>Balans!D39/Balans!D$47</f>
        <v>0.3653147662276508</v>
      </c>
      <c r="E39" s="35">
        <f>Balans!E39/Balans!E$47</f>
        <v>0.33403395155019322</v>
      </c>
      <c r="G39" t="s">
        <v>231</v>
      </c>
    </row>
    <row r="40" spans="1:7">
      <c r="A40" s="12" t="s">
        <v>33</v>
      </c>
      <c r="B40" s="20">
        <v>40</v>
      </c>
      <c r="C40" s="35">
        <f>Balans!C40/Balans!C$47</f>
        <v>0.39761230205038639</v>
      </c>
      <c r="D40" s="35">
        <f>Balans!D40/Balans!D$47</f>
        <v>0.34105353645989561</v>
      </c>
      <c r="E40" s="35">
        <f>Balans!E40/Balans!E$47</f>
        <v>0.25625760767408629</v>
      </c>
    </row>
    <row r="41" spans="1:7">
      <c r="A41" s="12" t="s">
        <v>34</v>
      </c>
      <c r="B41" s="20">
        <v>41</v>
      </c>
      <c r="C41" s="35">
        <f>Balans!C41/Balans!C$47</f>
        <v>1.4564578729531784E-2</v>
      </c>
      <c r="D41" s="35">
        <f>Balans!D41/Balans!D$47</f>
        <v>2.4261229767755174E-2</v>
      </c>
      <c r="E41" s="35">
        <f>Balans!E41/Balans!E$47</f>
        <v>7.7776338976484685E-2</v>
      </c>
    </row>
    <row r="42" spans="1:7">
      <c r="A42" s="12" t="s">
        <v>48</v>
      </c>
      <c r="B42" s="12" t="s">
        <v>49</v>
      </c>
      <c r="C42" s="35">
        <f>Balans!C42/Balans!C$47</f>
        <v>1.477014516428137E-4</v>
      </c>
      <c r="D42" s="35">
        <f>Balans!D42/Balans!D$47</f>
        <v>1.5166624591594679E-4</v>
      </c>
      <c r="E42" s="35">
        <f>Balans!E42/Balans!E$47</f>
        <v>6.2759261367639296E-5</v>
      </c>
    </row>
    <row r="43" spans="1:7">
      <c r="A43" s="12" t="s">
        <v>50</v>
      </c>
      <c r="B43" s="20">
        <v>50</v>
      </c>
      <c r="C43" s="35">
        <f>Balans!C43/Balans!C$47</f>
        <v>0</v>
      </c>
      <c r="D43" s="35">
        <f>Balans!D43/Balans!D$47</f>
        <v>0</v>
      </c>
      <c r="E43" s="35">
        <f>Balans!E43/Balans!E$47</f>
        <v>0</v>
      </c>
    </row>
    <row r="44" spans="1:7">
      <c r="A44" s="12" t="s">
        <v>51</v>
      </c>
      <c r="B44" s="12" t="s">
        <v>52</v>
      </c>
      <c r="C44" s="35">
        <f>Balans!C44/Balans!C$47</f>
        <v>1.477014516428137E-4</v>
      </c>
      <c r="D44" s="35">
        <f>Balans!D44/Balans!D$47</f>
        <v>1.5166624591594679E-4</v>
      </c>
      <c r="E44" s="35">
        <f>Balans!E44/Balans!E$47</f>
        <v>6.2759261367639296E-5</v>
      </c>
    </row>
    <row r="45" spans="1:7">
      <c r="A45" s="12" t="s">
        <v>53</v>
      </c>
      <c r="B45" s="12" t="s">
        <v>54</v>
      </c>
      <c r="C45" s="35">
        <f>Balans!C45/Balans!C$47</f>
        <v>8.9197385151544031E-2</v>
      </c>
      <c r="D45" s="35">
        <f>Balans!D45/Balans!D$47</f>
        <v>0.19703620682913806</v>
      </c>
      <c r="E45" s="35">
        <f>Balans!E45/Balans!E$47</f>
        <v>0.30451966095182403</v>
      </c>
      <c r="G45" t="s">
        <v>230</v>
      </c>
    </row>
    <row r="46" spans="1:7">
      <c r="A46" s="12" t="s">
        <v>55</v>
      </c>
      <c r="B46" s="12" t="s">
        <v>56</v>
      </c>
      <c r="C46" s="35">
        <f>Balans!C46/Balans!C$47</f>
        <v>8.348338401670926E-3</v>
      </c>
      <c r="D46" s="35">
        <f>Balans!D46/Balans!D$47</f>
        <v>7.027076654083992E-3</v>
      </c>
      <c r="E46" s="35">
        <f>Balans!E46/Balans!E$47</f>
        <v>2.928710001437696E-3</v>
      </c>
    </row>
    <row r="47" spans="1:7">
      <c r="A47" s="16" t="s">
        <v>57</v>
      </c>
      <c r="B47" s="16" t="s">
        <v>58</v>
      </c>
      <c r="C47" s="37">
        <f>Balans!C47/Balans!C$47</f>
        <v>1</v>
      </c>
      <c r="D47" s="37">
        <f>Balans!D47/Balans!D$47</f>
        <v>1</v>
      </c>
      <c r="E47" s="37">
        <f>Balans!E47/Balans!E$47</f>
        <v>1</v>
      </c>
    </row>
    <row r="48" spans="1:7">
      <c r="A48" s="19"/>
      <c r="B48" s="19"/>
      <c r="C48" s="31"/>
      <c r="D48" s="31"/>
      <c r="E48" s="31"/>
    </row>
    <row r="49" spans="1:5">
      <c r="A49" s="19"/>
      <c r="B49" s="19"/>
      <c r="C49" s="31"/>
      <c r="D49" s="31"/>
      <c r="E49" s="31"/>
    </row>
    <row r="50" spans="1:5">
      <c r="A50" s="19"/>
      <c r="B50" s="19"/>
      <c r="C50" s="31"/>
      <c r="D50" s="31"/>
      <c r="E50" s="31"/>
    </row>
    <row r="51" spans="1:5">
      <c r="A51" s="13" t="s">
        <v>59</v>
      </c>
      <c r="B51" s="12" t="s">
        <v>2</v>
      </c>
      <c r="C51" s="32"/>
      <c r="D51" s="32"/>
      <c r="E51" s="32"/>
    </row>
    <row r="52" spans="1:5">
      <c r="A52" s="17" t="s">
        <v>62</v>
      </c>
      <c r="B52" s="16" t="s">
        <v>63</v>
      </c>
      <c r="C52" s="27">
        <f>Balans!C52/Balans!C$47</f>
        <v>0.53356945363357688</v>
      </c>
      <c r="D52" s="27">
        <f>Balans!D52/Balans!D$47</f>
        <v>0.5202902600602769</v>
      </c>
      <c r="E52" s="27">
        <f>Balans!E52/Balans!E$47</f>
        <v>0.50360066624475364</v>
      </c>
    </row>
    <row r="53" spans="1:5">
      <c r="A53" s="12" t="s">
        <v>64</v>
      </c>
      <c r="B53" s="20">
        <v>10</v>
      </c>
      <c r="C53" s="35">
        <f>Balans!C53/Balans!C$47</f>
        <v>4.0113916844169303E-2</v>
      </c>
      <c r="D53" s="35">
        <f>Balans!D53/Balans!D$47</f>
        <v>3.9825776250981056E-2</v>
      </c>
      <c r="E53" s="35">
        <f>Balans!E53/Balans!E$47</f>
        <v>3.405071364786396E-2</v>
      </c>
    </row>
    <row r="54" spans="1:5">
      <c r="A54" s="12" t="s">
        <v>65</v>
      </c>
      <c r="B54" s="20">
        <v>100</v>
      </c>
      <c r="C54" s="35">
        <f>Balans!C54/Balans!C$47</f>
        <v>4.0113916844169303E-2</v>
      </c>
      <c r="D54" s="35">
        <f>Balans!D54/Balans!D$47</f>
        <v>3.9825776250981056E-2</v>
      </c>
      <c r="E54" s="35">
        <f>Balans!E54/Balans!E$47</f>
        <v>3.405071364786396E-2</v>
      </c>
    </row>
    <row r="55" spans="1:5">
      <c r="A55" s="12" t="s">
        <v>66</v>
      </c>
      <c r="B55" s="20">
        <v>101</v>
      </c>
      <c r="C55" s="35">
        <f>Balans!C55/Balans!C$47</f>
        <v>0</v>
      </c>
      <c r="D55" s="35">
        <f>Balans!D55/Balans!D$47</f>
        <v>0</v>
      </c>
      <c r="E55" s="35">
        <f>Balans!E55/Balans!E$47</f>
        <v>0</v>
      </c>
    </row>
    <row r="56" spans="1:5">
      <c r="A56" s="12" t="s">
        <v>67</v>
      </c>
      <c r="B56" s="20">
        <v>11</v>
      </c>
      <c r="C56" s="35">
        <f>Balans!C56/Balans!C$47</f>
        <v>9.3243835800638497E-3</v>
      </c>
      <c r="D56" s="35">
        <f>Balans!D56/Balans!D$47</f>
        <v>9.2574059915548155E-3</v>
      </c>
      <c r="E56" s="35">
        <f>Balans!E56/Balans!E$47</f>
        <v>7.9150065664492387E-3</v>
      </c>
    </row>
    <row r="57" spans="1:5">
      <c r="A57" s="12" t="s">
        <v>68</v>
      </c>
      <c r="B57" s="20">
        <v>12</v>
      </c>
      <c r="C57" s="35">
        <f>Balans!C57/Balans!C$47</f>
        <v>0</v>
      </c>
      <c r="D57" s="35">
        <f>Balans!D57/Balans!D$47</f>
        <v>0</v>
      </c>
      <c r="E57" s="35">
        <f>Balans!E57/Balans!E$47</f>
        <v>0</v>
      </c>
    </row>
    <row r="58" spans="1:5">
      <c r="A58" s="12" t="s">
        <v>69</v>
      </c>
      <c r="B58" s="20">
        <v>13</v>
      </c>
      <c r="C58" s="35">
        <f>Balans!C58/Balans!C$47</f>
        <v>0.48413115320934375</v>
      </c>
      <c r="D58" s="35">
        <f>Balans!D58/Balans!D$47</f>
        <v>0.47120707781774107</v>
      </c>
      <c r="E58" s="35">
        <f>Balans!E58/Balans!E$47</f>
        <v>0.46163494603044047</v>
      </c>
    </row>
    <row r="59" spans="1:5">
      <c r="A59" s="12" t="s">
        <v>70</v>
      </c>
      <c r="B59" s="20">
        <v>130</v>
      </c>
      <c r="C59" s="35">
        <f>Balans!C59/Balans!C$47</f>
        <v>4.0113911072101162E-3</v>
      </c>
      <c r="D59" s="35">
        <f>Balans!D59/Balans!D$47</f>
        <v>3.9825770520374015E-3</v>
      </c>
      <c r="E59" s="35">
        <f>Balans!E59/Balans!E$47</f>
        <v>3.4050708748241715E-3</v>
      </c>
    </row>
    <row r="60" spans="1:5">
      <c r="A60" s="12" t="s">
        <v>71</v>
      </c>
      <c r="B60" s="20">
        <v>131</v>
      </c>
      <c r="C60" s="35">
        <f>Balans!C60/Balans!C$47</f>
        <v>0</v>
      </c>
      <c r="D60" s="35">
        <f>Balans!D60/Balans!D$47</f>
        <v>0</v>
      </c>
      <c r="E60" s="35">
        <f>Balans!E60/Balans!E$47</f>
        <v>0</v>
      </c>
    </row>
    <row r="61" spans="1:5">
      <c r="A61" s="12" t="s">
        <v>72</v>
      </c>
      <c r="B61" s="20">
        <v>1310</v>
      </c>
      <c r="C61" s="35">
        <f>Balans!C61/Balans!C$47</f>
        <v>0</v>
      </c>
      <c r="D61" s="35">
        <f>Balans!D61/Balans!D$47</f>
        <v>0</v>
      </c>
      <c r="E61" s="35">
        <f>Balans!E61/Balans!E$47</f>
        <v>0</v>
      </c>
    </row>
    <row r="62" spans="1:5">
      <c r="A62" s="12" t="s">
        <v>73</v>
      </c>
      <c r="B62" s="20">
        <v>1311</v>
      </c>
      <c r="C62" s="35">
        <f>Balans!C62/Balans!C$47</f>
        <v>0</v>
      </c>
      <c r="D62" s="35">
        <f>Balans!D62/Balans!D$47</f>
        <v>0</v>
      </c>
      <c r="E62" s="35">
        <f>Balans!E62/Balans!E$47</f>
        <v>0</v>
      </c>
    </row>
    <row r="63" spans="1:5">
      <c r="A63" s="12" t="s">
        <v>74</v>
      </c>
      <c r="B63" s="20">
        <v>132</v>
      </c>
      <c r="C63" s="35">
        <f>Balans!C63/Balans!C$47</f>
        <v>4.0339829819113543E-4</v>
      </c>
      <c r="D63" s="35">
        <f>Balans!D63/Balans!D$47</f>
        <v>4.8809299340281631E-4</v>
      </c>
      <c r="E63" s="35">
        <f>Balans!E63/Balans!E$47</f>
        <v>4.9885993874678456E-4</v>
      </c>
    </row>
    <row r="64" spans="1:5">
      <c r="A64" s="12" t="s">
        <v>75</v>
      </c>
      <c r="B64" s="20">
        <v>133</v>
      </c>
      <c r="C64" s="35">
        <f>Balans!C64/Balans!C$47</f>
        <v>0.4797163638039425</v>
      </c>
      <c r="D64" s="35">
        <f>Balans!D64/Balans!D$47</f>
        <v>0.46673640777230085</v>
      </c>
      <c r="E64" s="35">
        <f>Balans!E64/Balans!E$47</f>
        <v>0.45773101521686949</v>
      </c>
    </row>
    <row r="65" spans="1:6">
      <c r="A65" s="12" t="s">
        <v>76</v>
      </c>
      <c r="B65" s="20">
        <v>14</v>
      </c>
      <c r="C65" s="35">
        <f>Balans!C65/Balans!C$47</f>
        <v>0</v>
      </c>
      <c r="D65" s="35">
        <f>Balans!D65/Balans!D$47</f>
        <v>0</v>
      </c>
      <c r="E65" s="35">
        <f>Balans!E65/Balans!E$47</f>
        <v>0</v>
      </c>
      <c r="F65" s="34"/>
    </row>
    <row r="66" spans="1:6">
      <c r="A66" s="12" t="s">
        <v>77</v>
      </c>
      <c r="B66" s="20">
        <v>15</v>
      </c>
      <c r="C66" s="35">
        <f>Balans!C66/Balans!C$47</f>
        <v>0</v>
      </c>
      <c r="D66" s="35">
        <f>Balans!D66/Balans!D$47</f>
        <v>0</v>
      </c>
      <c r="E66" s="35">
        <f>Balans!E66/Balans!E$47</f>
        <v>0</v>
      </c>
    </row>
    <row r="67" spans="1:6">
      <c r="A67" s="16" t="s">
        <v>78</v>
      </c>
      <c r="B67" s="24">
        <v>16</v>
      </c>
      <c r="C67" s="27">
        <f>Balans!C67/Balans!C$47</f>
        <v>2.2201983042494981E-2</v>
      </c>
      <c r="D67" s="27">
        <f>Balans!D67/Balans!D$47</f>
        <v>2.2272262137587599E-2</v>
      </c>
      <c r="E67" s="27">
        <f>Balans!E67/Balans!E$47</f>
        <v>2.2449177406585554E-2</v>
      </c>
    </row>
    <row r="68" spans="1:6">
      <c r="A68" s="12" t="s">
        <v>79</v>
      </c>
      <c r="B68" s="12" t="s">
        <v>80</v>
      </c>
      <c r="C68" s="35">
        <f>Balans!C68/Balans!C$47</f>
        <v>2.2201983042494981E-2</v>
      </c>
      <c r="D68" s="35">
        <f>Balans!D68/Balans!D$47</f>
        <v>2.2272262137587599E-2</v>
      </c>
      <c r="E68" s="35">
        <f>Balans!E68/Balans!E$47</f>
        <v>2.2449177406585554E-2</v>
      </c>
    </row>
    <row r="69" spans="1:6">
      <c r="A69" s="12" t="s">
        <v>81</v>
      </c>
      <c r="B69" s="20">
        <v>160</v>
      </c>
      <c r="C69" s="35">
        <f>Balans!C69/Balans!C$47</f>
        <v>6.2725064480927603E-5</v>
      </c>
      <c r="D69" s="35">
        <f>Balans!D69/Balans!D$47</f>
        <v>0</v>
      </c>
      <c r="E69" s="35">
        <f>Balans!E69/Balans!E$47</f>
        <v>0</v>
      </c>
    </row>
    <row r="70" spans="1:6">
      <c r="A70" s="12" t="s">
        <v>82</v>
      </c>
      <c r="B70" s="20">
        <v>161</v>
      </c>
      <c r="C70" s="35">
        <f>Balans!C70/Balans!C$47</f>
        <v>0</v>
      </c>
      <c r="D70" s="35">
        <f>Balans!D70/Balans!D$47</f>
        <v>0</v>
      </c>
      <c r="E70" s="35">
        <f>Balans!E70/Balans!E$47</f>
        <v>0</v>
      </c>
    </row>
    <row r="71" spans="1:6">
      <c r="A71" s="12" t="s">
        <v>83</v>
      </c>
      <c r="B71" s="20">
        <v>162</v>
      </c>
      <c r="C71" s="35">
        <f>Balans!C71/Balans!C$47</f>
        <v>0</v>
      </c>
      <c r="D71" s="35">
        <f>Balans!D71/Balans!D$47</f>
        <v>0</v>
      </c>
      <c r="E71" s="35">
        <f>Balans!E71/Balans!E$47</f>
        <v>0</v>
      </c>
    </row>
    <row r="72" spans="1:6">
      <c r="A72" s="12" t="s">
        <v>84</v>
      </c>
      <c r="B72" s="12" t="s">
        <v>85</v>
      </c>
      <c r="C72" s="35">
        <f>Balans!C72/Balans!C$47</f>
        <v>2.2139257978014054E-2</v>
      </c>
      <c r="D72" s="35">
        <f>Balans!D72/Balans!D$47</f>
        <v>2.2272262137587599E-2</v>
      </c>
      <c r="E72" s="35">
        <f>Balans!E72/Balans!E$47</f>
        <v>2.2449177406585554E-2</v>
      </c>
    </row>
    <row r="73" spans="1:6">
      <c r="A73" s="12" t="s">
        <v>86</v>
      </c>
      <c r="B73" s="20">
        <v>168</v>
      </c>
      <c r="C73" s="35">
        <f>Balans!C73/Balans!C$47</f>
        <v>0</v>
      </c>
      <c r="D73" s="35">
        <f>Balans!D73/Balans!D$47</f>
        <v>0</v>
      </c>
      <c r="E73" s="35">
        <f>Balans!E73/Balans!E$47</f>
        <v>0</v>
      </c>
    </row>
    <row r="74" spans="1:6">
      <c r="A74" s="17" t="s">
        <v>87</v>
      </c>
      <c r="B74" s="16" t="s">
        <v>88</v>
      </c>
      <c r="C74" s="27">
        <f>Balans!C74/Balans!C$47</f>
        <v>0.44422856909599623</v>
      </c>
      <c r="D74" s="27">
        <f>Balans!D74/Balans!D$47</f>
        <v>0.45743747780213545</v>
      </c>
      <c r="E74" s="27">
        <f>Balans!E74/Balans!E$47</f>
        <v>0.47395015144903851</v>
      </c>
    </row>
    <row r="75" spans="1:6">
      <c r="A75" s="12" t="s">
        <v>89</v>
      </c>
      <c r="B75" s="20">
        <v>17</v>
      </c>
      <c r="C75" s="35">
        <f>Balans!C75/Balans!C$47</f>
        <v>6.66302033578106E-2</v>
      </c>
      <c r="D75" s="35">
        <f>Balans!D75/Balans!D$47</f>
        <v>4.8338111637646293E-2</v>
      </c>
      <c r="E75" s="35">
        <f>Balans!E75/Balans!E$47</f>
        <v>2.3467799072586761E-2</v>
      </c>
    </row>
    <row r="76" spans="1:6">
      <c r="A76" s="12" t="s">
        <v>90</v>
      </c>
      <c r="B76" s="12" t="s">
        <v>91</v>
      </c>
      <c r="C76" s="35">
        <f>Balans!C76/Balans!C$47</f>
        <v>6.6586993655712107E-2</v>
      </c>
      <c r="D76" s="35">
        <f>Balans!D76/Balans!D$47</f>
        <v>4.8295212313346179E-2</v>
      </c>
      <c r="E76" s="35">
        <f>Balans!E76/Balans!E$47</f>
        <v>2.3431120500442319E-2</v>
      </c>
    </row>
    <row r="77" spans="1:6">
      <c r="A77" s="12" t="s">
        <v>92</v>
      </c>
      <c r="B77" s="20">
        <v>170</v>
      </c>
      <c r="C77" s="35">
        <f>Balans!C77/Balans!C$47</f>
        <v>0</v>
      </c>
      <c r="D77" s="35">
        <f>Balans!D77/Balans!D$47</f>
        <v>0</v>
      </c>
      <c r="E77" s="35">
        <f>Balans!E77/Balans!E$47</f>
        <v>0</v>
      </c>
    </row>
    <row r="78" spans="1:6">
      <c r="A78" s="12" t="s">
        <v>93</v>
      </c>
      <c r="B78" s="20">
        <v>171</v>
      </c>
      <c r="C78" s="35">
        <f>Balans!C78/Balans!C$47</f>
        <v>0</v>
      </c>
      <c r="D78" s="35">
        <f>Balans!D78/Balans!D$47</f>
        <v>0</v>
      </c>
      <c r="E78" s="35">
        <f>Balans!E78/Balans!E$47</f>
        <v>0</v>
      </c>
    </row>
    <row r="79" spans="1:6">
      <c r="A79" s="12" t="s">
        <v>94</v>
      </c>
      <c r="B79" s="20">
        <v>172</v>
      </c>
      <c r="C79" s="35">
        <f>Balans!C79/Balans!C$47</f>
        <v>0</v>
      </c>
      <c r="D79" s="35">
        <f>Balans!D79/Balans!D$47</f>
        <v>0</v>
      </c>
      <c r="E79" s="35">
        <f>Balans!E79/Balans!E$47</f>
        <v>0</v>
      </c>
    </row>
    <row r="80" spans="1:6">
      <c r="A80" s="12" t="s">
        <v>95</v>
      </c>
      <c r="B80" s="20">
        <v>173</v>
      </c>
      <c r="C80" s="35">
        <f>Balans!C80/Balans!C$47</f>
        <v>6.6586993655712107E-2</v>
      </c>
      <c r="D80" s="35">
        <f>Balans!D80/Balans!D$47</f>
        <v>4.8295212313346179E-2</v>
      </c>
      <c r="E80" s="35">
        <f>Balans!E80/Balans!E$47</f>
        <v>2.3431120500442319E-2</v>
      </c>
    </row>
    <row r="81" spans="1:5">
      <c r="A81" s="12" t="s">
        <v>96</v>
      </c>
      <c r="B81" s="20">
        <v>174</v>
      </c>
      <c r="C81" s="35">
        <f>Balans!C81/Balans!C$47</f>
        <v>0</v>
      </c>
      <c r="D81" s="35">
        <f>Balans!D81/Balans!D$47</f>
        <v>0</v>
      </c>
      <c r="E81" s="35">
        <f>Balans!E81/Balans!E$47</f>
        <v>0</v>
      </c>
    </row>
    <row r="82" spans="1:5">
      <c r="A82" s="12" t="s">
        <v>97</v>
      </c>
      <c r="B82" s="20">
        <v>175</v>
      </c>
      <c r="C82" s="35">
        <f>Balans!C82/Balans!C$47</f>
        <v>0</v>
      </c>
      <c r="D82" s="35">
        <f>Balans!D82/Balans!D$47</f>
        <v>0</v>
      </c>
      <c r="E82" s="35">
        <f>Balans!E82/Balans!E$47</f>
        <v>0</v>
      </c>
    </row>
    <row r="83" spans="1:5">
      <c r="A83" s="12" t="s">
        <v>98</v>
      </c>
      <c r="B83" s="20">
        <v>1750</v>
      </c>
      <c r="C83" s="35">
        <f>Balans!C83/Balans!C$47</f>
        <v>0</v>
      </c>
      <c r="D83" s="35">
        <f>Balans!D83/Balans!D$47</f>
        <v>0</v>
      </c>
      <c r="E83" s="35">
        <f>Balans!E83/Balans!E$47</f>
        <v>0</v>
      </c>
    </row>
    <row r="84" spans="1:5">
      <c r="A84" s="12" t="s">
        <v>99</v>
      </c>
      <c r="B84" s="20">
        <v>1751</v>
      </c>
      <c r="C84" s="35">
        <f>Balans!C84/Balans!C$47</f>
        <v>0</v>
      </c>
      <c r="D84" s="35">
        <f>Balans!D84/Balans!D$47</f>
        <v>0</v>
      </c>
      <c r="E84" s="35">
        <f>Balans!E84/Balans!E$47</f>
        <v>0</v>
      </c>
    </row>
    <row r="85" spans="1:5">
      <c r="A85" s="12" t="s">
        <v>100</v>
      </c>
      <c r="B85" s="20">
        <v>176</v>
      </c>
      <c r="C85" s="35">
        <f>Balans!C85/Balans!C$47</f>
        <v>0</v>
      </c>
      <c r="D85" s="35">
        <f>Balans!D85/Balans!D$47</f>
        <v>0</v>
      </c>
      <c r="E85" s="35">
        <f>Balans!E85/Balans!E$47</f>
        <v>0</v>
      </c>
    </row>
    <row r="86" spans="1:5">
      <c r="A86" s="12" t="s">
        <v>101</v>
      </c>
      <c r="B86" s="12" t="s">
        <v>102</v>
      </c>
      <c r="C86" s="35">
        <f>Balans!C86/Balans!C$47</f>
        <v>4.3209702098483856E-5</v>
      </c>
      <c r="D86" s="35">
        <f>Balans!D86/Balans!D$47</f>
        <v>4.2899324300112511E-5</v>
      </c>
      <c r="E86" s="35">
        <f>Balans!E86/Balans!E$47</f>
        <v>3.6678572144441237E-5</v>
      </c>
    </row>
    <row r="87" spans="1:5">
      <c r="A87" s="12" t="s">
        <v>103</v>
      </c>
      <c r="B87" s="12" t="s">
        <v>104</v>
      </c>
      <c r="C87" s="35">
        <f>Balans!C87/Balans!C$47</f>
        <v>0.37418263474685282</v>
      </c>
      <c r="D87" s="35">
        <f>Balans!D87/Balans!D$47</f>
        <v>0.4052829996390348</v>
      </c>
      <c r="E87" s="35">
        <f>Balans!E87/Balans!E$47</f>
        <v>0.44642703793430122</v>
      </c>
    </row>
    <row r="88" spans="1:5">
      <c r="A88" s="12" t="s">
        <v>105</v>
      </c>
      <c r="B88" s="20">
        <v>42</v>
      </c>
      <c r="C88" s="35">
        <f>Balans!C88/Balans!C$47</f>
        <v>2.0488307960245318E-2</v>
      </c>
      <c r="D88" s="35">
        <f>Balans!D88/Balans!D$47</f>
        <v>2.0341139254879997E-2</v>
      </c>
      <c r="E88" s="35">
        <f>Balans!E88/Balans!E$47</f>
        <v>1.7391508044295349E-2</v>
      </c>
    </row>
    <row r="89" spans="1:5">
      <c r="A89" s="12" t="s">
        <v>90</v>
      </c>
      <c r="B89" s="20">
        <v>43</v>
      </c>
      <c r="C89" s="35">
        <f>Balans!C89/Balans!C$47</f>
        <v>9.9850695067827802E-2</v>
      </c>
      <c r="D89" s="35">
        <f>Balans!D89/Balans!D$47</f>
        <v>0.13091415909963408</v>
      </c>
      <c r="E89" s="35">
        <f>Balans!E89/Balans!E$47</f>
        <v>0.17828605304839626</v>
      </c>
    </row>
    <row r="90" spans="1:5">
      <c r="A90" s="12" t="s">
        <v>95</v>
      </c>
      <c r="B90" s="12" t="s">
        <v>106</v>
      </c>
      <c r="C90" s="35">
        <f>Balans!C90/Balans!C$47</f>
        <v>0</v>
      </c>
      <c r="D90" s="35">
        <f>Balans!D90/Balans!D$47</f>
        <v>0</v>
      </c>
      <c r="E90" s="35">
        <f>Balans!E90/Balans!E$47</f>
        <v>0</v>
      </c>
    </row>
    <row r="91" spans="1:5">
      <c r="A91" s="12" t="s">
        <v>96</v>
      </c>
      <c r="B91" s="20">
        <v>439</v>
      </c>
      <c r="C91" s="35">
        <f>Balans!C91/Balans!C$47</f>
        <v>9.9850695067827802E-2</v>
      </c>
      <c r="D91" s="35">
        <f>Balans!D91/Balans!D$47</f>
        <v>0.13091415909963408</v>
      </c>
      <c r="E91" s="35">
        <f>Balans!E91/Balans!E$47</f>
        <v>0.17828605304839626</v>
      </c>
    </row>
    <row r="92" spans="1:5">
      <c r="A92" s="12" t="s">
        <v>97</v>
      </c>
      <c r="B92" s="20">
        <v>44</v>
      </c>
      <c r="C92" s="35">
        <f>Balans!C92/Balans!C$47</f>
        <v>0.15572468985061702</v>
      </c>
      <c r="D92" s="35">
        <f>Balans!D92/Balans!D$47</f>
        <v>0.17601954934701081</v>
      </c>
      <c r="E92" s="35">
        <f>Balans!E92/Balans!E$47</f>
        <v>0.16368427232086732</v>
      </c>
    </row>
    <row r="93" spans="1:5">
      <c r="A93" s="12" t="s">
        <v>98</v>
      </c>
      <c r="B93" s="12" t="s">
        <v>107</v>
      </c>
      <c r="C93" s="35">
        <f>Balans!C93/Balans!C$47</f>
        <v>0.15572468985061702</v>
      </c>
      <c r="D93" s="35">
        <f>Balans!D93/Balans!D$47</f>
        <v>0.17601954934701081</v>
      </c>
      <c r="E93" s="35">
        <f>Balans!E93/Balans!E$47</f>
        <v>0.16368427232086732</v>
      </c>
    </row>
    <row r="94" spans="1:5">
      <c r="A94" s="12" t="s">
        <v>99</v>
      </c>
      <c r="B94" s="20">
        <v>441</v>
      </c>
      <c r="C94" s="35">
        <f>Balans!C94/Balans!C$47</f>
        <v>0</v>
      </c>
      <c r="D94" s="35">
        <f>Balans!D94/Balans!D$47</f>
        <v>0</v>
      </c>
      <c r="E94" s="35">
        <f>Balans!E94/Balans!E$47</f>
        <v>0</v>
      </c>
    </row>
    <row r="95" spans="1:5">
      <c r="A95" s="12" t="s">
        <v>100</v>
      </c>
      <c r="B95" s="20">
        <v>46</v>
      </c>
      <c r="C95" s="35">
        <f>Balans!C95/Balans!C$47</f>
        <v>0</v>
      </c>
      <c r="D95" s="35">
        <f>Balans!D95/Balans!D$47</f>
        <v>0</v>
      </c>
      <c r="E95" s="35">
        <f>Balans!E95/Balans!E$47</f>
        <v>0</v>
      </c>
    </row>
    <row r="96" spans="1:5">
      <c r="A96" s="12" t="s">
        <v>108</v>
      </c>
      <c r="B96" s="12"/>
      <c r="C96" s="35">
        <f>Balans!C96/Balans!C$47</f>
        <v>0</v>
      </c>
      <c r="D96" s="35">
        <f>Balans!D96/Balans!D$47</f>
        <v>0</v>
      </c>
      <c r="E96" s="35">
        <f>Balans!E96/Balans!E$47</f>
        <v>0</v>
      </c>
    </row>
    <row r="97" spans="1:5">
      <c r="A97" s="12" t="s">
        <v>109</v>
      </c>
      <c r="B97" s="20">
        <v>45</v>
      </c>
      <c r="C97" s="35">
        <f>Balans!C97/Balans!C$47</f>
        <v>3.5605920082438063E-2</v>
      </c>
      <c r="D97" s="35">
        <f>Balans!D97/Balans!D$47</f>
        <v>3.1514418983809446E-2</v>
      </c>
      <c r="E97" s="35">
        <f>Balans!E97/Balans!E$47</f>
        <v>2.7872505577203256E-2</v>
      </c>
    </row>
    <row r="98" spans="1:5">
      <c r="A98" s="12" t="s">
        <v>110</v>
      </c>
      <c r="B98" s="12" t="s">
        <v>111</v>
      </c>
      <c r="C98" s="35">
        <f>Balans!C98/Balans!C$47</f>
        <v>5.559026877335148E-3</v>
      </c>
      <c r="D98" s="35">
        <f>Balans!D98/Balans!D$47</f>
        <v>2.4518860668444479E-3</v>
      </c>
      <c r="E98" s="35">
        <f>Balans!E98/Balans!E$47</f>
        <v>1.6406238106932559E-3</v>
      </c>
    </row>
    <row r="99" spans="1:5">
      <c r="A99" s="12" t="s">
        <v>112</v>
      </c>
      <c r="B99" s="12" t="s">
        <v>113</v>
      </c>
      <c r="C99" s="35">
        <f>Balans!C99/Balans!C$47</f>
        <v>3.0046893205102915E-2</v>
      </c>
      <c r="D99" s="35">
        <f>Balans!D99/Balans!D$47</f>
        <v>2.9062532916964999E-2</v>
      </c>
      <c r="E99" s="35">
        <f>Balans!E99/Balans!E$47</f>
        <v>2.623188176651E-2</v>
      </c>
    </row>
    <row r="100" spans="1:5">
      <c r="A100" s="12" t="s">
        <v>101</v>
      </c>
      <c r="B100" s="12" t="s">
        <v>114</v>
      </c>
      <c r="C100" s="35">
        <f>Balans!C100/Balans!C$47</f>
        <v>6.2513027557792714E-2</v>
      </c>
      <c r="D100" s="35">
        <f>Balans!D100/Balans!D$47</f>
        <v>4.649373868430752E-2</v>
      </c>
      <c r="E100" s="35">
        <f>Balans!E100/Balans!E$47</f>
        <v>5.919270384316129E-2</v>
      </c>
    </row>
    <row r="101" spans="1:5">
      <c r="A101" s="12" t="s">
        <v>55</v>
      </c>
      <c r="B101" s="12" t="s">
        <v>115</v>
      </c>
      <c r="C101" s="35">
        <f>Balans!C101/Balans!C$47</f>
        <v>3.4157252192647067E-3</v>
      </c>
      <c r="D101" s="35">
        <f>Balans!D101/Balans!D$47</f>
        <v>3.8163665254543852E-3</v>
      </c>
      <c r="E101" s="35">
        <f>Balans!E101/Balans!E$47</f>
        <v>4.0553144421505444E-3</v>
      </c>
    </row>
    <row r="102" spans="1:5">
      <c r="A102" s="16" t="s">
        <v>116</v>
      </c>
      <c r="B102" s="16" t="s">
        <v>117</v>
      </c>
      <c r="C102" s="27">
        <f>Balans!C102/Balans!C$47</f>
        <v>1.0000000057720682</v>
      </c>
      <c r="D102" s="27">
        <f>Balans!D102/Balans!D$47</f>
        <v>1</v>
      </c>
      <c r="E102" s="27">
        <f>Balans!E102/Balans!E$47</f>
        <v>0.99999999510037774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0"/>
  <sheetViews>
    <sheetView workbookViewId="0">
      <selection activeCell="C3" sqref="C3"/>
    </sheetView>
  </sheetViews>
  <sheetFormatPr defaultRowHeight="15"/>
  <cols>
    <col min="1" max="1" width="48.7109375" bestFit="1" customWidth="1"/>
    <col min="3" max="5" width="13.7109375" bestFit="1" customWidth="1"/>
  </cols>
  <sheetData>
    <row r="1" spans="1:5">
      <c r="A1" s="6" t="s">
        <v>126</v>
      </c>
      <c r="B1" s="6"/>
    </row>
    <row r="2" spans="1:5">
      <c r="A2" s="7"/>
      <c r="B2" s="7" t="s">
        <v>119</v>
      </c>
      <c r="C2" s="53" t="s">
        <v>3</v>
      </c>
      <c r="D2" s="53" t="s">
        <v>4</v>
      </c>
      <c r="E2" s="54" t="s">
        <v>5</v>
      </c>
    </row>
    <row r="3" spans="1:5">
      <c r="A3" s="55" t="s">
        <v>127</v>
      </c>
      <c r="B3" s="55" t="s">
        <v>179</v>
      </c>
      <c r="C3" s="57">
        <f>Resultatenrek!C3/Resultatenrek!C$4</f>
        <v>1.0100364123854175</v>
      </c>
      <c r="D3" s="57">
        <f>Resultatenrek!D3/Resultatenrek!D$4</f>
        <v>1.0095279338259955</v>
      </c>
      <c r="E3" s="57">
        <f>Resultatenrek!E3/Resultatenrek!E$4</f>
        <v>1.0103355006743162</v>
      </c>
    </row>
    <row r="4" spans="1:5">
      <c r="A4" s="20" t="s">
        <v>128</v>
      </c>
      <c r="B4" s="20">
        <v>70</v>
      </c>
      <c r="C4" s="58">
        <f>Resultatenrek!C4/Resultatenrek!C$4</f>
        <v>1</v>
      </c>
      <c r="D4" s="58">
        <f>Resultatenrek!D4/Resultatenrek!D$4</f>
        <v>1</v>
      </c>
      <c r="E4" s="58">
        <f>Resultatenrek!E4/Resultatenrek!E$4</f>
        <v>1</v>
      </c>
    </row>
    <row r="5" spans="1:5">
      <c r="A5" s="20" t="s">
        <v>129</v>
      </c>
      <c r="B5" s="20">
        <v>71</v>
      </c>
      <c r="C5" s="58">
        <f>Resultatenrek!C5/Resultatenrek!C$4</f>
        <v>0</v>
      </c>
      <c r="D5" s="58">
        <f>Resultatenrek!D5/Resultatenrek!D$4</f>
        <v>0</v>
      </c>
      <c r="E5" s="58">
        <f>Resultatenrek!E5/Resultatenrek!E$4</f>
        <v>0</v>
      </c>
    </row>
    <row r="6" spans="1:5">
      <c r="A6" s="20" t="s">
        <v>130</v>
      </c>
      <c r="B6" s="20">
        <v>72</v>
      </c>
      <c r="C6" s="58">
        <f>Resultatenrek!C6/Resultatenrek!C$4</f>
        <v>0</v>
      </c>
      <c r="D6" s="58">
        <f>Resultatenrek!D6/Resultatenrek!D$4</f>
        <v>0</v>
      </c>
      <c r="E6" s="58">
        <f>Resultatenrek!E6/Resultatenrek!E$4</f>
        <v>0</v>
      </c>
    </row>
    <row r="7" spans="1:5">
      <c r="A7" s="20" t="s">
        <v>131</v>
      </c>
      <c r="B7" s="20">
        <v>74</v>
      </c>
      <c r="C7" s="58">
        <f>Resultatenrek!C7/Resultatenrek!C$4</f>
        <v>9.947118206109962E-3</v>
      </c>
      <c r="D7" s="58">
        <f>Resultatenrek!D7/Resultatenrek!D$4</f>
        <v>8.781804937118453E-3</v>
      </c>
      <c r="E7" s="58">
        <f>Resultatenrek!E7/Resultatenrek!E$4</f>
        <v>9.8998636573492168E-3</v>
      </c>
    </row>
    <row r="8" spans="1:5">
      <c r="A8" s="20" t="s">
        <v>177</v>
      </c>
      <c r="B8" s="20" t="s">
        <v>178</v>
      </c>
      <c r="C8" s="58">
        <f>Resultatenrek!C8/Resultatenrek!C$4</f>
        <v>8.9294179307589029E-5</v>
      </c>
      <c r="D8" s="58">
        <f>Resultatenrek!D8/Resultatenrek!D$4</f>
        <v>7.4612888887708932E-4</v>
      </c>
      <c r="E8" s="58">
        <f>Resultatenrek!E8/Resultatenrek!E$4</f>
        <v>4.3563701696709809E-4</v>
      </c>
    </row>
    <row r="9" spans="1:5">
      <c r="A9" s="55" t="s">
        <v>132</v>
      </c>
      <c r="B9" s="55" t="s">
        <v>180</v>
      </c>
      <c r="C9" s="57">
        <f>Resultatenrek!C9/Resultatenrek!C$4</f>
        <v>0.95332265039857655</v>
      </c>
      <c r="D9" s="57">
        <f>Resultatenrek!D9/Resultatenrek!D$4</f>
        <v>0.9663864788141624</v>
      </c>
      <c r="E9" s="57">
        <f>Resultatenrek!E9/Resultatenrek!E$4</f>
        <v>0.95427773999965182</v>
      </c>
    </row>
    <row r="10" spans="1:5">
      <c r="A10" s="20" t="s">
        <v>133</v>
      </c>
      <c r="B10" s="20">
        <v>60</v>
      </c>
      <c r="C10" s="58">
        <f>Resultatenrek!C10/Resultatenrek!C$4</f>
        <v>0.71139810761219846</v>
      </c>
      <c r="D10" s="58">
        <f>Resultatenrek!D10/Resultatenrek!D$4</f>
        <v>0.7267692675059213</v>
      </c>
      <c r="E10" s="58">
        <f>Resultatenrek!E10/Resultatenrek!E$4</f>
        <v>0.71379400125907277</v>
      </c>
    </row>
    <row r="11" spans="1:5">
      <c r="A11" s="20" t="s">
        <v>134</v>
      </c>
      <c r="B11" s="20" t="s">
        <v>135</v>
      </c>
      <c r="C11" s="58">
        <f>Resultatenrek!C11/Resultatenrek!C$4</f>
        <v>0.73993741044814976</v>
      </c>
      <c r="D11" s="58">
        <f>Resultatenrek!D11/Resultatenrek!D$4</f>
        <v>0.70115632828623053</v>
      </c>
      <c r="E11" s="58">
        <f>Resultatenrek!E11/Resultatenrek!E$4</f>
        <v>0.71381232290732921</v>
      </c>
    </row>
    <row r="12" spans="1:5">
      <c r="A12" s="20" t="s">
        <v>136</v>
      </c>
      <c r="B12" s="20">
        <v>609</v>
      </c>
      <c r="C12" s="58">
        <f>Resultatenrek!C12/Resultatenrek!C$4</f>
        <v>-2.8539302835951352E-2</v>
      </c>
      <c r="D12" s="58">
        <f>Resultatenrek!D12/Resultatenrek!D$4</f>
        <v>2.5612939219690815E-2</v>
      </c>
      <c r="E12" s="58">
        <f>Resultatenrek!E12/Resultatenrek!E$4</f>
        <v>-1.8321648256444811E-5</v>
      </c>
    </row>
    <row r="13" spans="1:5">
      <c r="A13" s="20" t="s">
        <v>137</v>
      </c>
      <c r="B13" s="20">
        <v>61</v>
      </c>
      <c r="C13" s="58">
        <f>Resultatenrek!C13/Resultatenrek!C$4</f>
        <v>0.10953024751718209</v>
      </c>
      <c r="D13" s="58">
        <f>Resultatenrek!D13/Resultatenrek!D$4</f>
        <v>0.11490373073687954</v>
      </c>
      <c r="E13" s="58">
        <f>Resultatenrek!E13/Resultatenrek!E$4</f>
        <v>0.10694087194431039</v>
      </c>
    </row>
    <row r="14" spans="1:5">
      <c r="A14" s="20" t="s">
        <v>138</v>
      </c>
      <c r="B14" s="20">
        <v>62</v>
      </c>
      <c r="C14" s="58">
        <f>Resultatenrek!C14/Resultatenrek!C$4</f>
        <v>9.8168870319448862E-2</v>
      </c>
      <c r="D14" s="58">
        <f>Resultatenrek!D14/Resultatenrek!D$4</f>
        <v>9.9998743437955701E-2</v>
      </c>
      <c r="E14" s="58">
        <f>Resultatenrek!E14/Resultatenrek!E$4</f>
        <v>0.10796605920350447</v>
      </c>
    </row>
    <row r="15" spans="1:5">
      <c r="A15" s="20" t="s">
        <v>139</v>
      </c>
      <c r="B15" s="20">
        <v>630</v>
      </c>
      <c r="C15" s="58">
        <f>Resultatenrek!C15/Resultatenrek!C$4</f>
        <v>2.8169399098576943E-2</v>
      </c>
      <c r="D15" s="58">
        <f>Resultatenrek!D15/Resultatenrek!D$4</f>
        <v>2.2677935544733338E-2</v>
      </c>
      <c r="E15" s="58">
        <f>Resultatenrek!E15/Resultatenrek!E$4</f>
        <v>2.0370635848819773E-2</v>
      </c>
    </row>
    <row r="16" spans="1:5">
      <c r="A16" s="20" t="s">
        <v>140</v>
      </c>
      <c r="B16" s="20" t="s">
        <v>141</v>
      </c>
      <c r="C16" s="58">
        <f>Resultatenrek!C16/Resultatenrek!C$4</f>
        <v>1.2315515600328012E-3</v>
      </c>
      <c r="D16" s="58">
        <f>Resultatenrek!D16/Resultatenrek!D$4</f>
        <v>-6.6506777949877048E-3</v>
      </c>
      <c r="E16" s="58">
        <f>Resultatenrek!E16/Resultatenrek!E$4</f>
        <v>5.8521165316004621E-4</v>
      </c>
    </row>
    <row r="17" spans="1:5" ht="37.5" customHeight="1">
      <c r="A17" s="20" t="s">
        <v>142</v>
      </c>
      <c r="B17" s="20" t="s">
        <v>182</v>
      </c>
      <c r="C17" s="58">
        <f>Resultatenrek!C17/Resultatenrek!C$4</f>
        <v>2.8690826139070318E-3</v>
      </c>
      <c r="D17" s="58">
        <f>Resultatenrek!D17/Resultatenrek!D$4</f>
        <v>1.3932340166524217E-4</v>
      </c>
      <c r="E17" s="58">
        <f>Resultatenrek!E17/Resultatenrek!E$4</f>
        <v>2.4725441281450221E-3</v>
      </c>
    </row>
    <row r="18" spans="1:5" ht="21" customHeight="1">
      <c r="A18" s="20" t="s">
        <v>143</v>
      </c>
      <c r="B18" s="20" t="s">
        <v>144</v>
      </c>
      <c r="C18" s="58">
        <f>Resultatenrek!C18/Resultatenrek!C$4</f>
        <v>1.9553916772303498E-3</v>
      </c>
      <c r="D18" s="58">
        <f>Resultatenrek!D18/Resultatenrek!D$4</f>
        <v>8.5381062656450842E-3</v>
      </c>
      <c r="E18" s="58">
        <f>Resultatenrek!E18/Resultatenrek!E$4</f>
        <v>2.1416235813951742E-3</v>
      </c>
    </row>
    <row r="19" spans="1:5">
      <c r="A19" s="20" t="s">
        <v>181</v>
      </c>
      <c r="B19" s="20" t="s">
        <v>193</v>
      </c>
      <c r="C19" s="58">
        <f>Resultatenrek!C19/Resultatenrek!C$4</f>
        <v>0</v>
      </c>
      <c r="D19" s="58">
        <f>Resultatenrek!D19/Resultatenrek!D$4</f>
        <v>1.0046241344230044E-5</v>
      </c>
      <c r="E19" s="58">
        <f>Resultatenrek!E19/Resultatenrek!E$4</f>
        <v>6.79238124414006E-6</v>
      </c>
    </row>
    <row r="20" spans="1:5">
      <c r="A20" s="50" t="s">
        <v>145</v>
      </c>
      <c r="B20" s="52">
        <v>9901</v>
      </c>
      <c r="C20" s="57">
        <f>Resultatenrek!C20/Resultatenrek!C$4</f>
        <v>5.6713761986841034E-2</v>
      </c>
      <c r="D20" s="57">
        <f>Resultatenrek!D20/Resultatenrek!D$4</f>
        <v>4.3141455011833162E-2</v>
      </c>
      <c r="E20" s="57">
        <f>Resultatenrek!E20/Resultatenrek!E$4</f>
        <v>5.6057760674664538E-2</v>
      </c>
    </row>
    <row r="21" spans="1:5">
      <c r="A21" s="55" t="s">
        <v>146</v>
      </c>
      <c r="B21" s="55" t="s">
        <v>183</v>
      </c>
      <c r="C21" s="57">
        <f>Resultatenrek!C21/Resultatenrek!C$4</f>
        <v>4.5820769153874237E-2</v>
      </c>
      <c r="D21" s="57">
        <f>Resultatenrek!D21/Resultatenrek!D$4</f>
        <v>1.0567617292456572E-2</v>
      </c>
      <c r="E21" s="57">
        <f>Resultatenrek!E21/Resultatenrek!E$4</f>
        <v>6.9251922122980591E-2</v>
      </c>
    </row>
    <row r="22" spans="1:5">
      <c r="A22" s="20" t="s">
        <v>190</v>
      </c>
      <c r="B22" s="20">
        <v>75</v>
      </c>
      <c r="C22" s="58">
        <f>Resultatenrek!C22/Resultatenrek!C$4</f>
        <v>4.5820769153874237E-2</v>
      </c>
      <c r="D22" s="58">
        <f>Resultatenrek!D22/Resultatenrek!D$4</f>
        <v>1.0567617292456572E-2</v>
      </c>
      <c r="E22" s="58">
        <f>Resultatenrek!E22/Resultatenrek!E$4</f>
        <v>6.9251922122980591E-2</v>
      </c>
    </row>
    <row r="23" spans="1:5">
      <c r="A23" s="20" t="s">
        <v>147</v>
      </c>
      <c r="B23" s="20">
        <v>750</v>
      </c>
      <c r="C23" s="58">
        <f>Resultatenrek!C23/Resultatenrek!C$4</f>
        <v>3.6613960034066528E-2</v>
      </c>
      <c r="D23" s="58">
        <f>Resultatenrek!D23/Resultatenrek!D$4</f>
        <v>7.2975118723220654E-8</v>
      </c>
      <c r="E23" s="58">
        <f>Resultatenrek!E23/Resultatenrek!E$4</f>
        <v>6.0459778491272577E-2</v>
      </c>
    </row>
    <row r="24" spans="1:5">
      <c r="A24" s="20" t="s">
        <v>148</v>
      </c>
      <c r="B24" s="20">
        <v>751</v>
      </c>
      <c r="C24" s="58">
        <f>Resultatenrek!C24/Resultatenrek!C$4</f>
        <v>3.4051003262283831E-5</v>
      </c>
      <c r="D24" s="58">
        <f>Resultatenrek!D24/Resultatenrek!D$4</f>
        <v>2.280298709817971E-5</v>
      </c>
      <c r="E24" s="58">
        <f>Resultatenrek!E24/Resultatenrek!E$4</f>
        <v>1.8599033459085084E-5</v>
      </c>
    </row>
    <row r="25" spans="1:5">
      <c r="A25" s="20" t="s">
        <v>149</v>
      </c>
      <c r="B25" s="20" t="s">
        <v>150</v>
      </c>
      <c r="C25" s="58">
        <f>Resultatenrek!C25/Resultatenrek!C$4</f>
        <v>9.172758116545424E-3</v>
      </c>
      <c r="D25" s="58">
        <f>Resultatenrek!D25/Resultatenrek!D$4</f>
        <v>1.0544737855234017E-2</v>
      </c>
      <c r="E25" s="58">
        <f>Resultatenrek!E25/Resultatenrek!E$4</f>
        <v>8.773544598248929E-3</v>
      </c>
    </row>
    <row r="26" spans="1:5">
      <c r="A26" s="20" t="s">
        <v>184</v>
      </c>
      <c r="B26" s="20" t="s">
        <v>185</v>
      </c>
      <c r="C26" s="58">
        <f>Resultatenrek!C26/Resultatenrek!C$4</f>
        <v>0</v>
      </c>
      <c r="D26" s="58">
        <f>Resultatenrek!D26/Resultatenrek!D$4</f>
        <v>0</v>
      </c>
      <c r="E26" s="58">
        <f>Resultatenrek!E26/Resultatenrek!E$4</f>
        <v>0</v>
      </c>
    </row>
    <row r="27" spans="1:5" ht="24" customHeight="1">
      <c r="A27" s="55" t="s">
        <v>151</v>
      </c>
      <c r="B27" s="55" t="s">
        <v>186</v>
      </c>
      <c r="C27" s="57">
        <f>Resultatenrek!C27/Resultatenrek!C$4</f>
        <v>9.4943277362783927E-3</v>
      </c>
      <c r="D27" s="57">
        <f>Resultatenrek!D27/Resultatenrek!D$4</f>
        <v>2.9157139185749741E-2</v>
      </c>
      <c r="E27" s="57">
        <f>Resultatenrek!E27/Resultatenrek!E$4</f>
        <v>1.0335799396842236E-2</v>
      </c>
    </row>
    <row r="28" spans="1:5">
      <c r="A28" s="20" t="s">
        <v>187</v>
      </c>
      <c r="B28" s="20">
        <v>65</v>
      </c>
      <c r="C28" s="58">
        <f>Resultatenrek!C28/Resultatenrek!C$4</f>
        <v>9.4943277362783927E-3</v>
      </c>
      <c r="D28" s="58">
        <f>Resultatenrek!D28/Resultatenrek!D$4</f>
        <v>8.892831367747352E-3</v>
      </c>
      <c r="E28" s="58">
        <f>Resultatenrek!E28/Resultatenrek!E$4</f>
        <v>1.0335799396842236E-2</v>
      </c>
    </row>
    <row r="29" spans="1:5">
      <c r="A29" s="20" t="s">
        <v>152</v>
      </c>
      <c r="B29" s="20">
        <v>650</v>
      </c>
      <c r="C29" s="58">
        <f>Resultatenrek!C29/Resultatenrek!C$4</f>
        <v>5.1207582948994534E-4</v>
      </c>
      <c r="D29" s="58">
        <f>Resultatenrek!D29/Resultatenrek!D$4</f>
        <v>3.6673472164071866E-4</v>
      </c>
      <c r="E29" s="58">
        <f>Resultatenrek!E29/Resultatenrek!E$4</f>
        <v>4.6820488473350364E-4</v>
      </c>
    </row>
    <row r="30" spans="1:5">
      <c r="A30" s="20" t="s">
        <v>153</v>
      </c>
      <c r="B30" s="20">
        <v>651</v>
      </c>
      <c r="C30" s="58">
        <f>Resultatenrek!C30/Resultatenrek!C$4</f>
        <v>0</v>
      </c>
      <c r="D30" s="58">
        <f>Resultatenrek!D30/Resultatenrek!D$4</f>
        <v>0</v>
      </c>
      <c r="E30" s="58">
        <f>Resultatenrek!E30/Resultatenrek!E$4</f>
        <v>0</v>
      </c>
    </row>
    <row r="31" spans="1:5">
      <c r="A31" s="20" t="s">
        <v>154</v>
      </c>
      <c r="B31" s="20" t="s">
        <v>155</v>
      </c>
      <c r="C31" s="58">
        <f>Resultatenrek!C31/Resultatenrek!C$4</f>
        <v>8.9822519067884465E-3</v>
      </c>
      <c r="D31" s="58">
        <f>Resultatenrek!D31/Resultatenrek!D$4</f>
        <v>8.5260966461066338E-3</v>
      </c>
      <c r="E31" s="58">
        <f>Resultatenrek!E31/Resultatenrek!E$4</f>
        <v>9.8675945121087325E-3</v>
      </c>
    </row>
    <row r="32" spans="1:5">
      <c r="A32" s="20" t="s">
        <v>188</v>
      </c>
      <c r="B32" s="20" t="s">
        <v>189</v>
      </c>
      <c r="C32" s="58">
        <f>Resultatenrek!C32/Resultatenrek!C$4</f>
        <v>0</v>
      </c>
      <c r="D32" s="58">
        <f>Resultatenrek!D32/Resultatenrek!D$4</f>
        <v>2.026430781800239E-2</v>
      </c>
      <c r="E32" s="58">
        <f>Resultatenrek!E32/Resultatenrek!E$4</f>
        <v>0</v>
      </c>
    </row>
    <row r="33" spans="1:5" ht="30" customHeight="1">
      <c r="A33" s="56" t="s">
        <v>191</v>
      </c>
      <c r="B33" s="55">
        <v>9903</v>
      </c>
      <c r="C33" s="57">
        <f>Resultatenrek!C33/Resultatenrek!C$4</f>
        <v>9.3040203404436875E-2</v>
      </c>
      <c r="D33" s="57">
        <f>Resultatenrek!D33/Resultatenrek!D$4</f>
        <v>2.4551933118539992E-2</v>
      </c>
      <c r="E33" s="57">
        <f>Resultatenrek!E33/Resultatenrek!E$4</f>
        <v>0.11497387984458235</v>
      </c>
    </row>
    <row r="34" spans="1:5">
      <c r="A34" s="20" t="s">
        <v>156</v>
      </c>
      <c r="B34" s="20">
        <v>780</v>
      </c>
      <c r="C34" s="58">
        <f>Resultatenrek!C34/Resultatenrek!C$4</f>
        <v>0</v>
      </c>
      <c r="D34" s="58">
        <f>Resultatenrek!D34/Resultatenrek!D$4</f>
        <v>0</v>
      </c>
      <c r="E34" s="58">
        <f>Resultatenrek!E34/Resultatenrek!E$4</f>
        <v>0</v>
      </c>
    </row>
    <row r="35" spans="1:5">
      <c r="A35" s="20" t="s">
        <v>157</v>
      </c>
      <c r="B35" s="20">
        <v>680</v>
      </c>
      <c r="C35" s="58">
        <f>Resultatenrek!C35/Resultatenrek!C$4</f>
        <v>0</v>
      </c>
      <c r="D35" s="58">
        <f>Resultatenrek!D35/Resultatenrek!D$4</f>
        <v>0</v>
      </c>
      <c r="E35" s="58">
        <f>Resultatenrek!E35/Resultatenrek!E$4</f>
        <v>0</v>
      </c>
    </row>
    <row r="36" spans="1:5">
      <c r="A36" s="20" t="s">
        <v>158</v>
      </c>
      <c r="B36" s="20" t="s">
        <v>159</v>
      </c>
      <c r="C36" s="58">
        <f>Resultatenrek!C36/Resultatenrek!C$4</f>
        <v>1.4364602457502646E-2</v>
      </c>
      <c r="D36" s="58">
        <f>Resultatenrek!D36/Resultatenrek!D$4</f>
        <v>5.091171707827251E-3</v>
      </c>
      <c r="E36" s="58">
        <f>Resultatenrek!E36/Resultatenrek!E$4</f>
        <v>1.1577702736150398E-2</v>
      </c>
    </row>
    <row r="37" spans="1:5">
      <c r="A37" s="20" t="s">
        <v>160</v>
      </c>
      <c r="B37" s="20" t="s">
        <v>192</v>
      </c>
      <c r="C37" s="58">
        <f>Resultatenrek!C37/Resultatenrek!C$4</f>
        <v>1.5241584215823665E-2</v>
      </c>
      <c r="D37" s="58">
        <f>Resultatenrek!D37/Resultatenrek!D$4</f>
        <v>5.7558186641413845E-3</v>
      </c>
      <c r="E37" s="58">
        <f>Resultatenrek!E37/Resultatenrek!E$4</f>
        <v>1.3245353243085371E-2</v>
      </c>
    </row>
    <row r="38" spans="1:5">
      <c r="A38" s="20" t="s">
        <v>161</v>
      </c>
      <c r="B38" s="20">
        <v>77</v>
      </c>
      <c r="C38" s="58">
        <f>Resultatenrek!C38/Resultatenrek!C$4</f>
        <v>8.7698175832101989E-4</v>
      </c>
      <c r="D38" s="58">
        <f>Resultatenrek!D38/Resultatenrek!D$4</f>
        <v>6.6464695631413321E-4</v>
      </c>
      <c r="E38" s="58">
        <f>Resultatenrek!E38/Resultatenrek!E$4</f>
        <v>1.6676505069349716E-3</v>
      </c>
    </row>
    <row r="39" spans="1:5">
      <c r="A39" s="56" t="s">
        <v>162</v>
      </c>
      <c r="B39" s="55">
        <v>9904</v>
      </c>
      <c r="C39" s="57">
        <f>Resultatenrek!C39/Resultatenrek!C$4</f>
        <v>7.8675600946934238E-2</v>
      </c>
      <c r="D39" s="57">
        <f>Resultatenrek!D39/Resultatenrek!D$4</f>
        <v>1.9460761410712738E-2</v>
      </c>
      <c r="E39" s="57">
        <f>Resultatenrek!E39/Resultatenrek!E$4</f>
        <v>0.10339617710843195</v>
      </c>
    </row>
    <row r="40" spans="1:5">
      <c r="A40" s="20" t="s">
        <v>163</v>
      </c>
      <c r="B40" s="20">
        <v>789</v>
      </c>
      <c r="C40" s="58">
        <f>Resultatenrek!C40/Resultatenrek!C$4</f>
        <v>0</v>
      </c>
      <c r="D40" s="58">
        <f>Resultatenrek!D40/Resultatenrek!D$4</f>
        <v>0</v>
      </c>
      <c r="E40" s="58">
        <f>Resultatenrek!E40/Resultatenrek!E$4</f>
        <v>0</v>
      </c>
    </row>
    <row r="41" spans="1:5">
      <c r="A41" s="20" t="s">
        <v>164</v>
      </c>
      <c r="B41" s="20">
        <v>689</v>
      </c>
      <c r="C41" s="58">
        <f>Resultatenrek!C41/Resultatenrek!C$4</f>
        <v>6.1167318333302541E-5</v>
      </c>
      <c r="D41" s="58">
        <f>Resultatenrek!D41/Resultatenrek!D$4</f>
        <v>5.3115461413544175E-5</v>
      </c>
      <c r="E41" s="58">
        <f>Resultatenrek!E41/Resultatenrek!E$4</f>
        <v>5.9186178558231947E-5</v>
      </c>
    </row>
    <row r="42" spans="1:5">
      <c r="A42" s="55" t="s">
        <v>165</v>
      </c>
      <c r="B42" s="55">
        <v>9905</v>
      </c>
      <c r="C42" s="57">
        <f>Resultatenrek!C42/Resultatenrek!C$4</f>
        <v>7.8614433628600933E-2</v>
      </c>
      <c r="D42" s="57">
        <f>Resultatenrek!D42/Resultatenrek!D$4</f>
        <v>1.9407645949299196E-2</v>
      </c>
      <c r="E42" s="57">
        <f>Resultatenrek!E42/Resultatenrek!E$4</f>
        <v>0.10333699092987372</v>
      </c>
    </row>
    <row r="43" spans="1:5">
      <c r="A43" s="10"/>
      <c r="B43" s="7"/>
      <c r="C43" s="34"/>
      <c r="D43" s="34"/>
      <c r="E43" s="34"/>
    </row>
    <row r="44" spans="1:5">
      <c r="A44" s="11"/>
      <c r="B44" s="11"/>
      <c r="C44" s="34"/>
      <c r="D44" s="34"/>
      <c r="E44" s="34"/>
    </row>
    <row r="45" spans="1:5">
      <c r="A45" s="7"/>
      <c r="B45" s="11"/>
      <c r="C45" s="34"/>
      <c r="D45" s="34"/>
      <c r="E45" s="34"/>
    </row>
    <row r="46" spans="1:5">
      <c r="A46" s="7"/>
      <c r="B46" s="11"/>
      <c r="C46" s="34"/>
      <c r="D46" s="34"/>
      <c r="E46" s="34"/>
    </row>
    <row r="47" spans="1:5">
      <c r="A47" s="11"/>
      <c r="B47" s="11"/>
      <c r="C47" s="34"/>
      <c r="D47" s="34"/>
      <c r="E47" s="34"/>
    </row>
    <row r="48" spans="1:5">
      <c r="C48" s="33"/>
      <c r="D48" s="33"/>
      <c r="E48" s="33"/>
    </row>
    <row r="49" spans="1:5">
      <c r="A49" s="11"/>
      <c r="B49" s="11"/>
      <c r="C49" s="28"/>
      <c r="D49" s="28"/>
      <c r="E49" s="28"/>
    </row>
    <row r="50" spans="1:5">
      <c r="A50" s="11"/>
      <c r="B50" s="11"/>
      <c r="C50" s="28"/>
      <c r="D50" s="28"/>
      <c r="E50" s="28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B6" sqref="B6"/>
    </sheetView>
  </sheetViews>
  <sheetFormatPr defaultRowHeight="15"/>
  <cols>
    <col min="1" max="1" width="55.28515625" customWidth="1"/>
    <col min="2" max="3" width="12.42578125" bestFit="1" customWidth="1"/>
    <col min="4" max="4" width="12.7109375" bestFit="1" customWidth="1"/>
  </cols>
  <sheetData>
    <row r="1" spans="1:4">
      <c r="A1" s="67"/>
      <c r="B1" s="68" t="s">
        <v>194</v>
      </c>
      <c r="C1" s="68" t="s">
        <v>195</v>
      </c>
      <c r="D1" s="68" t="s">
        <v>196</v>
      </c>
    </row>
    <row r="2" spans="1:4">
      <c r="A2" s="66" t="s">
        <v>216</v>
      </c>
      <c r="B2" s="106">
        <f>365/B3</f>
        <v>76.873063484994788</v>
      </c>
      <c r="C2" s="106">
        <f t="shared" ref="C2:D2" si="0">365/C3</f>
        <v>60.336962089781203</v>
      </c>
      <c r="D2" s="106">
        <f t="shared" si="0"/>
        <v>63.195799292021178</v>
      </c>
    </row>
    <row r="3" spans="1:4">
      <c r="A3" s="69" t="s">
        <v>215</v>
      </c>
      <c r="B3" s="109">
        <f>B5/B4</f>
        <v>4.7480870860733431</v>
      </c>
      <c r="C3" s="109">
        <f t="shared" ref="C3:D3" si="1">C5/C4</f>
        <v>6.0493599173402401</v>
      </c>
      <c r="D3" s="109">
        <f t="shared" si="1"/>
        <v>5.7757003485844551</v>
      </c>
    </row>
    <row r="4" spans="1:4">
      <c r="A4" s="45" t="str">
        <f>Balans!A30</f>
        <v>Voorraden en bestellingen in uitvoering ................................</v>
      </c>
      <c r="B4" s="108">
        <f>Balans!C30</f>
        <v>40921078</v>
      </c>
      <c r="C4" s="108">
        <f>Balans!D30</f>
        <v>34572566</v>
      </c>
      <c r="D4" s="108">
        <f>Balans!E30</f>
        <v>34751980</v>
      </c>
    </row>
    <row r="5" spans="1:4">
      <c r="A5" s="45" t="s">
        <v>228</v>
      </c>
      <c r="B5" s="108">
        <f>Resultatenrek!C10</f>
        <v>194296842</v>
      </c>
      <c r="C5" s="108">
        <f>Resultatenrek!D10</f>
        <v>209141895</v>
      </c>
      <c r="D5" s="108">
        <f>Resultatenrek!E10</f>
        <v>200717023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"/>
  <sheetViews>
    <sheetView workbookViewId="0">
      <selection activeCell="B3" sqref="B3"/>
    </sheetView>
  </sheetViews>
  <sheetFormatPr defaultRowHeight="21.75" customHeight="1"/>
  <cols>
    <col min="1" max="1" width="56.42578125" bestFit="1" customWidth="1"/>
    <col min="2" max="4" width="12.7109375" bestFit="1" customWidth="1"/>
  </cols>
  <sheetData>
    <row r="1" spans="1:13" ht="21.75" customHeight="1">
      <c r="A1" s="70"/>
      <c r="B1" s="70"/>
      <c r="C1" s="70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ht="21.75" customHeight="1">
      <c r="A2" s="70"/>
      <c r="B2" s="84" t="s">
        <v>194</v>
      </c>
      <c r="C2" s="84" t="s">
        <v>195</v>
      </c>
      <c r="D2" s="84" t="s">
        <v>196</v>
      </c>
      <c r="E2" s="71"/>
      <c r="F2" s="71"/>
      <c r="G2" s="71"/>
      <c r="H2" s="71"/>
      <c r="I2" s="71"/>
      <c r="J2" s="71"/>
      <c r="K2" s="71"/>
      <c r="L2" s="71"/>
      <c r="M2" s="71"/>
    </row>
    <row r="3" spans="1:13" ht="21.75" customHeight="1">
      <c r="A3" s="85" t="s">
        <v>171</v>
      </c>
      <c r="B3" s="106">
        <f>(B4/B5)*360</f>
        <v>83.225018118753539</v>
      </c>
      <c r="C3" s="106">
        <f>(C4/C5)*360</f>
        <v>68.012294082938809</v>
      </c>
      <c r="D3" s="106">
        <f>(D4/D5)*360</f>
        <v>61.351918116116217</v>
      </c>
      <c r="E3" s="71"/>
      <c r="F3" s="71"/>
      <c r="G3" s="71"/>
      <c r="H3" s="71"/>
      <c r="I3" s="71"/>
      <c r="J3" s="71"/>
      <c r="K3" s="71"/>
      <c r="L3" s="71"/>
      <c r="M3" s="71"/>
    </row>
    <row r="4" spans="1:13" ht="21.75" customHeight="1">
      <c r="A4" s="70" t="str">
        <f>Balans!A40</f>
        <v>Handelsvorderingen ..............................................................</v>
      </c>
      <c r="B4" s="105">
        <f>Balans!C40</f>
        <v>68885587</v>
      </c>
      <c r="C4" s="105">
        <f>Balans!D40</f>
        <v>59514382</v>
      </c>
      <c r="D4" s="105">
        <f>Balans!E40</f>
        <v>52301503</v>
      </c>
      <c r="E4" s="71"/>
      <c r="F4" s="71"/>
      <c r="G4" s="71"/>
      <c r="H4" s="71"/>
      <c r="I4" s="71"/>
      <c r="J4" s="71"/>
      <c r="K4" s="71"/>
      <c r="L4" s="71"/>
      <c r="M4" s="71"/>
    </row>
    <row r="5" spans="1:13" ht="21.75" customHeight="1">
      <c r="A5" s="70" t="s">
        <v>226</v>
      </c>
      <c r="B5" s="105">
        <f>Resultatenrek!C4+'Gegevens uit de toelichting'!C4</f>
        <v>297973036</v>
      </c>
      <c r="C5" s="105">
        <f>Resultatenrek!D4+'Gegevens uit de toelichting'!D4</f>
        <v>315019186</v>
      </c>
      <c r="D5" s="105">
        <f>Resultatenrek!E4+'Gegevens uit de toelichting'!E4</f>
        <v>306894090</v>
      </c>
      <c r="E5" s="71"/>
      <c r="F5" s="71"/>
      <c r="G5" s="71"/>
      <c r="H5" s="71"/>
      <c r="I5" s="71"/>
      <c r="J5" s="71"/>
      <c r="K5" s="71"/>
      <c r="L5" s="71"/>
      <c r="M5" s="71"/>
    </row>
    <row r="6" spans="1:13" ht="21.75" customHeight="1">
      <c r="A6" s="70"/>
      <c r="B6" s="84"/>
      <c r="C6" s="84"/>
      <c r="D6" s="84"/>
      <c r="E6" s="71"/>
      <c r="F6" s="71"/>
      <c r="G6" s="71"/>
      <c r="H6" s="71"/>
      <c r="I6" s="71"/>
      <c r="J6" s="71"/>
      <c r="K6" s="71"/>
      <c r="L6" s="71"/>
      <c r="M6" s="71"/>
    </row>
    <row r="7" spans="1:13" ht="21.75" customHeight="1">
      <c r="A7" s="86" t="s">
        <v>176</v>
      </c>
      <c r="B7" s="106">
        <f>(B8/B9)*365</f>
        <v>38.839350464498224</v>
      </c>
      <c r="C7" s="106">
        <f t="shared" ref="C7:D7" si="0">(C8/C9)*365</f>
        <v>43.585477821023368</v>
      </c>
      <c r="D7" s="106">
        <f t="shared" si="0"/>
        <v>48.046851340739153</v>
      </c>
      <c r="E7" s="71"/>
      <c r="F7" s="71"/>
      <c r="G7" s="71"/>
      <c r="H7" s="71"/>
      <c r="I7" s="71"/>
      <c r="J7" s="71"/>
      <c r="K7" s="71"/>
      <c r="L7" s="71"/>
      <c r="M7" s="71"/>
    </row>
    <row r="8" spans="1:13" ht="21.75" customHeight="1">
      <c r="A8" s="70" t="str">
        <f>Balans!A92</f>
        <v>Handelsschulden ...................................................................</v>
      </c>
      <c r="B8" s="105">
        <f>Balans!C92</f>
        <v>26979011</v>
      </c>
      <c r="C8" s="105">
        <f>Balans!D92</f>
        <v>30715690</v>
      </c>
      <c r="D8" s="105">
        <f>Balans!E92</f>
        <v>33407529</v>
      </c>
      <c r="E8" s="71"/>
      <c r="F8" s="71"/>
      <c r="G8" s="71"/>
      <c r="H8" s="71"/>
      <c r="I8" s="71"/>
      <c r="J8" s="71"/>
      <c r="K8" s="71"/>
      <c r="L8" s="71"/>
      <c r="M8" s="71"/>
    </row>
    <row r="9" spans="1:13" ht="21.75" customHeight="1">
      <c r="A9" s="70" t="s">
        <v>227</v>
      </c>
      <c r="B9" s="105">
        <f>Resultatenrek!C11+Resultatenrek!C13+'Gegevens uit de toelichting'!C3</f>
        <v>253540260</v>
      </c>
      <c r="C9" s="105">
        <f>Resultatenrek!D11+Resultatenrek!D13+'Gegevens uit de toelichting'!D3</f>
        <v>257223906</v>
      </c>
      <c r="D9" s="105">
        <f>Resultatenrek!E11+Resultatenrek!E13+'Gegevens uit de toelichting'!E3</f>
        <v>253788703</v>
      </c>
      <c r="E9" s="71"/>
      <c r="F9" s="71"/>
      <c r="G9" s="71"/>
      <c r="H9" s="71"/>
      <c r="I9" s="71"/>
      <c r="J9" s="71"/>
      <c r="K9" s="71"/>
      <c r="L9" s="71"/>
      <c r="M9" s="71"/>
    </row>
    <row r="10" spans="1:13" ht="21.75" customHeight="1">
      <c r="A10" s="71"/>
      <c r="B10" s="87"/>
      <c r="C10" s="87"/>
      <c r="D10" s="87"/>
      <c r="E10" s="71"/>
      <c r="F10" s="71"/>
      <c r="G10" s="71"/>
      <c r="H10" s="71"/>
      <c r="I10" s="71"/>
      <c r="J10" s="71"/>
      <c r="K10" s="71"/>
      <c r="L10" s="71"/>
      <c r="M10" s="71"/>
    </row>
    <row r="11" spans="1:13" ht="21.75" customHeight="1">
      <c r="A11" s="70" t="s">
        <v>172</v>
      </c>
      <c r="B11" s="107">
        <f>Voorraad!B2+KlantLevKrediet!B3</f>
        <v>160.09808160374831</v>
      </c>
      <c r="C11" s="107">
        <f>Voorraad!C2+KlantLevKrediet!C3</f>
        <v>128.34925617272</v>
      </c>
      <c r="D11" s="107">
        <f>Voorraad!D2+KlantLevKrediet!D3</f>
        <v>124.5477174081374</v>
      </c>
      <c r="E11" s="71"/>
      <c r="F11" s="71"/>
      <c r="G11" s="71"/>
      <c r="H11" s="71"/>
      <c r="I11" s="71"/>
      <c r="J11" s="71"/>
      <c r="K11" s="71"/>
      <c r="L11" s="71"/>
      <c r="M11" s="71"/>
    </row>
    <row r="12" spans="1:13" ht="21.75" customHeight="1">
      <c r="A12" s="70" t="s">
        <v>173</v>
      </c>
      <c r="B12" s="107">
        <f>B7</f>
        <v>38.839350464498224</v>
      </c>
      <c r="C12" s="107">
        <f t="shared" ref="C12:D12" si="1">C7</f>
        <v>43.585477821023368</v>
      </c>
      <c r="D12" s="107">
        <f t="shared" si="1"/>
        <v>48.046851340739153</v>
      </c>
      <c r="E12" s="71"/>
      <c r="F12" s="71"/>
      <c r="G12" s="71"/>
      <c r="H12" s="71"/>
      <c r="I12" s="71"/>
      <c r="J12" s="71"/>
      <c r="K12" s="71"/>
      <c r="L12" s="71"/>
      <c r="M12" s="71"/>
    </row>
    <row r="13" spans="1:13" ht="21.75" customHeight="1">
      <c r="A13" s="86" t="s">
        <v>174</v>
      </c>
      <c r="B13" s="106">
        <f>B11-B12</f>
        <v>121.25873113925009</v>
      </c>
      <c r="C13" s="106">
        <f t="shared" ref="C13:D13" si="2">C11-C12</f>
        <v>84.763778351696629</v>
      </c>
      <c r="D13" s="106">
        <f t="shared" si="2"/>
        <v>76.500866067398249</v>
      </c>
      <c r="E13" s="71"/>
      <c r="F13" s="71"/>
      <c r="G13" s="71"/>
      <c r="H13" s="71"/>
      <c r="I13" s="71"/>
      <c r="J13" s="71"/>
      <c r="K13" s="71"/>
      <c r="L13" s="71"/>
      <c r="M13" s="71"/>
    </row>
    <row r="14" spans="1:13" ht="21.75" customHeight="1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</row>
    <row r="31" spans="1:1" ht="21.75" customHeight="1">
      <c r="A31" s="47"/>
    </row>
    <row r="32" spans="1:1" ht="21.75" customHeight="1">
      <c r="A32" s="47"/>
    </row>
    <row r="33" spans="1:1" ht="21.75" customHeight="1">
      <c r="A33" s="47"/>
    </row>
    <row r="34" spans="1:1" ht="21.75" customHeight="1">
      <c r="A34" s="4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6"/>
  <sheetViews>
    <sheetView workbookViewId="0">
      <selection activeCell="F5" sqref="F5"/>
    </sheetView>
  </sheetViews>
  <sheetFormatPr defaultRowHeight="15"/>
  <cols>
    <col min="1" max="1" width="35.5703125" bestFit="1" customWidth="1"/>
    <col min="2" max="2" width="13.7109375" bestFit="1" customWidth="1"/>
    <col min="3" max="3" width="12.42578125" bestFit="1" customWidth="1"/>
    <col min="4" max="4" width="13.85546875" bestFit="1" customWidth="1"/>
  </cols>
  <sheetData>
    <row r="2" spans="1:4">
      <c r="A2" s="45"/>
      <c r="B2" s="45" t="s">
        <v>194</v>
      </c>
      <c r="C2" s="45" t="s">
        <v>195</v>
      </c>
      <c r="D2" s="45" t="s">
        <v>196</v>
      </c>
    </row>
    <row r="3" spans="1:4">
      <c r="A3" s="46" t="str">
        <f>Balans!A52</f>
        <v>EIGEN VERMOGEN</v>
      </c>
      <c r="B3" s="100">
        <f>Balans!C52</f>
        <v>92439909</v>
      </c>
      <c r="C3" s="100">
        <f>Balans!D52</f>
        <v>90791474</v>
      </c>
      <c r="D3" s="100">
        <f>Balans!E52</f>
        <v>102783570</v>
      </c>
    </row>
    <row r="4" spans="1:4">
      <c r="A4" s="45" t="str">
        <f>Resultatenrek!A42</f>
        <v>Te bestemmen winst van het boekjaar</v>
      </c>
      <c r="B4" s="102">
        <f>Resultatenrek!C42</f>
        <v>21471151</v>
      </c>
      <c r="C4" s="102">
        <f>Resultatenrek!D42</f>
        <v>5584925</v>
      </c>
      <c r="D4" s="102">
        <f>Resultatenrek!E42</f>
        <v>29058094</v>
      </c>
    </row>
    <row r="5" spans="1:4">
      <c r="A5" s="45" t="s">
        <v>170</v>
      </c>
      <c r="B5" s="104">
        <f>B4/B3</f>
        <v>0.232271442413471</v>
      </c>
      <c r="C5" s="104">
        <f t="shared" ref="C5:D5" si="0">C4/C3</f>
        <v>6.1513760642326394E-2</v>
      </c>
      <c r="D5" s="104">
        <f t="shared" si="0"/>
        <v>0.28271146837962524</v>
      </c>
    </row>
    <row r="6" spans="1:4">
      <c r="B6" s="10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12</vt:i4>
      </vt:variant>
    </vt:vector>
  </HeadingPairs>
  <TitlesOfParts>
    <vt:vector size="12" baseType="lpstr">
      <vt:lpstr>Balans</vt:lpstr>
      <vt:lpstr>Resultatenrek</vt:lpstr>
      <vt:lpstr>horizontale analyse resrek</vt:lpstr>
      <vt:lpstr>horizontale analyse balans</vt:lpstr>
      <vt:lpstr>verticale analyse balans</vt:lpstr>
      <vt:lpstr>verticale analyse resrek</vt:lpstr>
      <vt:lpstr>Voorraad</vt:lpstr>
      <vt:lpstr>KlantLevKrediet</vt:lpstr>
      <vt:lpstr>REV</vt:lpstr>
      <vt:lpstr>Solvabiliteit</vt:lpstr>
      <vt:lpstr>Liquiditeit</vt:lpstr>
      <vt:lpstr>Gegevens uit de toelichting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gebruiker</dc:creator>
  <cp:keywords/>
  <dc:description/>
  <cp:lastModifiedBy>Ozan Kubat</cp:lastModifiedBy>
  <cp:revision/>
  <dcterms:created xsi:type="dcterms:W3CDTF">2012-03-14T17:13:03Z</dcterms:created>
  <dcterms:modified xsi:type="dcterms:W3CDTF">2022-05-02T08:34:57Z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e452c134-8b85-490e-8e21-6a275949cb69</vt:lpwstr>
  </property>
</Properties>
</file>