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Harddisk\PENELITIAN\2023\PNBP 2023\DATA\"/>
    </mc:Choice>
  </mc:AlternateContent>
  <xr:revisionPtr revIDLastSave="0" documentId="8_{14E749F8-1DFE-4C10-BF97-9360C8B7DA2C}" xr6:coauthVersionLast="47" xr6:coauthVersionMax="47" xr10:uidLastSave="{00000000-0000-0000-0000-000000000000}"/>
  <bookViews>
    <workbookView xWindow="-110" yWindow="-110" windowWidth="19420" windowHeight="11500" tabRatio="915" xr2:uid="{00000000-000D-0000-FFFF-FFFF00000000}"/>
  </bookViews>
  <sheets>
    <sheet name="Intensitas Penyakit 2MSI" sheetId="46" r:id="rId1"/>
    <sheet name="Intensitas Penyakit 5MSI" sheetId="45" r:id="rId2"/>
    <sheet name="Jumlah Pustul 5MSI" sheetId="47" r:id="rId3"/>
    <sheet name="Klorofil" sheetId="29" r:id="rId4"/>
    <sheet name="Stomata" sheetId="31" r:id="rId5"/>
    <sheet name="Trikoma" sheetId="30" r:id="rId6"/>
    <sheet name="Tebal Epidermis" sheetId="40" r:id="rId7"/>
    <sheet name="Tebal Daun" sheetId="41" r:id="rId8"/>
    <sheet name="Lignin" sheetId="42" r:id="rId9"/>
    <sheet name="Luas Daun" sheetId="32" r:id="rId10"/>
    <sheet name="Tinggi Tanaman 2MST" sheetId="4" r:id="rId11"/>
    <sheet name="Tinggi Tanaman 3MST" sheetId="6" r:id="rId12"/>
    <sheet name="Tinggi Tanaman 4MST" sheetId="8" r:id="rId13"/>
    <sheet name="Tinggi Tanaman 5MST" sheetId="14" r:id="rId14"/>
    <sheet name="Tinggi Tanaman 6MST" sheetId="12" r:id="rId15"/>
    <sheet name="Jumlah Daun 2MST" sheetId="20" r:id="rId16"/>
    <sheet name="Jumlah Daun 3MST" sheetId="21" r:id="rId17"/>
    <sheet name="Jumlah Daun 4MST" sheetId="23" r:id="rId18"/>
    <sheet name="Jumlah Daun 5MST" sheetId="24" r:id="rId19"/>
    <sheet name="Jumlah Daun 6MST" sheetId="22" r:id="rId20"/>
    <sheet name="Cabang Produktif" sheetId="26" r:id="rId21"/>
    <sheet name="Polong Total" sheetId="27" r:id="rId22"/>
    <sheet name="Polong Isi" sheetId="28" r:id="rId23"/>
    <sheet name="Bobot Polong" sheetId="36" r:id="rId24"/>
    <sheet name="Bobot Biji" sheetId="37" r:id="rId25"/>
    <sheet name="Jumlah Biji " sheetId="38" r:id="rId26"/>
    <sheet name="Bobot 100 Biji" sheetId="39" r:id="rId27"/>
    <sheet name="Bintil Akar" sheetId="33" r:id="rId28"/>
    <sheet name="Jumlah Akar" sheetId="34" r:id="rId29"/>
    <sheet name="Panjang Akar" sheetId="35" r:id="rId30"/>
    <sheet name="Umur Berbunga" sheetId="43" r:id="rId31"/>
    <sheet name="Umur Panen" sheetId="44" r:id="rId32"/>
  </sheets>
  <externalReferences>
    <externalReference r:id="rId33"/>
  </externalReferences>
  <definedNames>
    <definedName name="ANOVA638224335779482892">#REF!</definedName>
    <definedName name="ANOVA638224335781018790">#REF!</definedName>
    <definedName name="ANOVA638224336468294111">#REF!</definedName>
    <definedName name="ANOVA638224336469761071">#REF!</definedName>
    <definedName name="ANOVA638224338052418065">#REF!</definedName>
    <definedName name="ANOVA638224338053026438">#REF!</definedName>
    <definedName name="ANOVA638226507214981078">#REF!</definedName>
    <definedName name="ANOVA638239321978358213">#REF!</definedName>
    <definedName name="ANOVA638250251308653929">'[1]Bintil Akar'!$A$22</definedName>
    <definedName name="ANOVA638250252470470613">'[1]Jumlah Akar'!$A$22</definedName>
    <definedName name="ANOVA638250255416707940">'[1]Panjang Akar'!$A$22</definedName>
    <definedName name="ANOVA638258048008794404">'Bintil Akar'!$A$16</definedName>
    <definedName name="ANOVA638258049547162072">'Jumlah Akar'!$A$16</definedName>
    <definedName name="ANOVA638258050849519089">'Panjang Akar'!$A$16</definedName>
    <definedName name="ANOVA638258674778434284">'Intensitas Penyakit 5MSI'!$A$16</definedName>
    <definedName name="_xlnm.Database">#REF!</definedName>
  </definedNames>
  <calcPr calcId="191029"/>
</workbook>
</file>

<file path=xl/calcChain.xml><?xml version="1.0" encoding="utf-8"?>
<calcChain xmlns="http://schemas.openxmlformats.org/spreadsheetml/2006/main">
  <c r="I52" i="47" l="1"/>
  <c r="I50" i="47"/>
  <c r="I51" i="47" s="1"/>
  <c r="M50" i="47" s="1"/>
  <c r="I49" i="47"/>
  <c r="D44" i="47"/>
  <c r="C44" i="47"/>
  <c r="B44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22" i="47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C44" i="46"/>
  <c r="I52" i="46"/>
  <c r="I50" i="46"/>
  <c r="I51" i="46" s="1"/>
  <c r="I49" i="46"/>
  <c r="M49" i="46" s="1"/>
  <c r="D44" i="46"/>
  <c r="B44" i="46"/>
  <c r="F42" i="46"/>
  <c r="F41" i="46"/>
  <c r="F40" i="46"/>
  <c r="F39" i="46"/>
  <c r="F38" i="46"/>
  <c r="F37" i="46"/>
  <c r="F36" i="46"/>
  <c r="F35" i="46"/>
  <c r="F34" i="46"/>
  <c r="F33" i="46"/>
  <c r="F32" i="46"/>
  <c r="F31" i="46"/>
  <c r="F30" i="46"/>
  <c r="F29" i="46"/>
  <c r="F28" i="46"/>
  <c r="F27" i="46"/>
  <c r="F26" i="46"/>
  <c r="F25" i="46"/>
  <c r="F24" i="46"/>
  <c r="F23" i="46"/>
  <c r="F22" i="46"/>
  <c r="F21" i="46"/>
  <c r="F20" i="46"/>
  <c r="F19" i="46"/>
  <c r="F18" i="46"/>
  <c r="F17" i="46"/>
  <c r="F16" i="46"/>
  <c r="F15" i="46"/>
  <c r="F14" i="46"/>
  <c r="F13" i="46"/>
  <c r="F12" i="46"/>
  <c r="F11" i="46"/>
  <c r="F10" i="46"/>
  <c r="F9" i="46"/>
  <c r="F8" i="46"/>
  <c r="F44" i="46" s="1"/>
  <c r="F7" i="46"/>
  <c r="F44" i="47" l="1"/>
  <c r="I54" i="47" s="1"/>
  <c r="M49" i="47"/>
  <c r="I54" i="46"/>
  <c r="J52" i="47"/>
  <c r="J51" i="47" s="1"/>
  <c r="K51" i="47" s="1"/>
  <c r="I55" i="47" s="1"/>
  <c r="J50" i="47"/>
  <c r="K50" i="47" s="1"/>
  <c r="J49" i="47"/>
  <c r="K49" i="47" s="1"/>
  <c r="J49" i="46"/>
  <c r="K49" i="46" s="1"/>
  <c r="J52" i="46"/>
  <c r="J51" i="46" s="1"/>
  <c r="K51" i="46" s="1"/>
  <c r="I55" i="46" s="1"/>
  <c r="J50" i="46"/>
  <c r="K50" i="46" s="1"/>
  <c r="M50" i="46"/>
  <c r="L49" i="47" l="1"/>
  <c r="N49" i="47" s="1"/>
  <c r="L50" i="47"/>
  <c r="N50" i="47" s="1"/>
  <c r="L50" i="46"/>
  <c r="N50" i="46" s="1"/>
  <c r="L49" i="46"/>
  <c r="N49" i="46" s="1"/>
  <c r="I52" i="44" l="1"/>
  <c r="I50" i="44"/>
  <c r="I49" i="44"/>
  <c r="D44" i="44"/>
  <c r="C44" i="44"/>
  <c r="B44" i="44"/>
  <c r="F42" i="44"/>
  <c r="F41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28" i="44"/>
  <c r="F27" i="44"/>
  <c r="F26" i="44"/>
  <c r="F25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11" i="44"/>
  <c r="F10" i="44"/>
  <c r="F9" i="44"/>
  <c r="F8" i="44"/>
  <c r="F7" i="44"/>
  <c r="I52" i="43"/>
  <c r="I50" i="43"/>
  <c r="I49" i="43"/>
  <c r="D44" i="43"/>
  <c r="C44" i="43"/>
  <c r="B44" i="43"/>
  <c r="F42" i="43"/>
  <c r="F41" i="43"/>
  <c r="F40" i="43"/>
  <c r="F39" i="43"/>
  <c r="F38" i="43"/>
  <c r="F37" i="43"/>
  <c r="F36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F22" i="43"/>
  <c r="F21" i="43"/>
  <c r="F20" i="43"/>
  <c r="F19" i="43"/>
  <c r="F18" i="43"/>
  <c r="F17" i="43"/>
  <c r="F16" i="43"/>
  <c r="F15" i="43"/>
  <c r="F14" i="43"/>
  <c r="F13" i="43"/>
  <c r="F12" i="43"/>
  <c r="F11" i="43"/>
  <c r="F10" i="43"/>
  <c r="F9" i="43"/>
  <c r="F8" i="43"/>
  <c r="F7" i="43"/>
  <c r="F44" i="43" s="1"/>
  <c r="I54" i="43" s="1"/>
  <c r="I52" i="42"/>
  <c r="I50" i="42"/>
  <c r="I49" i="42"/>
  <c r="D44" i="42"/>
  <c r="C44" i="42"/>
  <c r="B44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I52" i="41"/>
  <c r="I50" i="41"/>
  <c r="I49" i="41"/>
  <c r="F44" i="41"/>
  <c r="E44" i="41"/>
  <c r="D44" i="41"/>
  <c r="C44" i="41"/>
  <c r="B44" i="41"/>
  <c r="H42" i="41"/>
  <c r="H41" i="41"/>
  <c r="H40" i="41"/>
  <c r="H39" i="41"/>
  <c r="H38" i="41"/>
  <c r="H37" i="41"/>
  <c r="H36" i="41"/>
  <c r="H35" i="41"/>
  <c r="H34" i="41"/>
  <c r="H33" i="41"/>
  <c r="H32" i="41"/>
  <c r="H31" i="41"/>
  <c r="H30" i="41"/>
  <c r="H29" i="41"/>
  <c r="H28" i="41"/>
  <c r="H27" i="41"/>
  <c r="H26" i="41"/>
  <c r="H25" i="41"/>
  <c r="H24" i="41"/>
  <c r="H23" i="41"/>
  <c r="H22" i="41"/>
  <c r="H21" i="41"/>
  <c r="H20" i="41"/>
  <c r="H19" i="41"/>
  <c r="H18" i="41"/>
  <c r="H17" i="41"/>
  <c r="H16" i="41"/>
  <c r="H15" i="41"/>
  <c r="H14" i="41"/>
  <c r="H13" i="41"/>
  <c r="H12" i="41"/>
  <c r="H11" i="41"/>
  <c r="H10" i="41"/>
  <c r="H9" i="41"/>
  <c r="H8" i="41"/>
  <c r="H7" i="41"/>
  <c r="I52" i="40"/>
  <c r="I50" i="40"/>
  <c r="I49" i="40"/>
  <c r="F44" i="40"/>
  <c r="E44" i="40"/>
  <c r="D44" i="40"/>
  <c r="C44" i="40"/>
  <c r="B44" i="40"/>
  <c r="H42" i="40"/>
  <c r="H41" i="40"/>
  <c r="H40" i="40"/>
  <c r="H39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5" i="40"/>
  <c r="H24" i="40"/>
  <c r="H23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9" i="40"/>
  <c r="H8" i="40"/>
  <c r="H7" i="40"/>
  <c r="I52" i="39"/>
  <c r="I50" i="39"/>
  <c r="I51" i="39" s="1"/>
  <c r="I49" i="39"/>
  <c r="D44" i="39"/>
  <c r="C44" i="39"/>
  <c r="B44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F11" i="39"/>
  <c r="F10" i="39"/>
  <c r="F9" i="39"/>
  <c r="F8" i="39"/>
  <c r="F7" i="39"/>
  <c r="I52" i="38"/>
  <c r="I50" i="38"/>
  <c r="I49" i="38"/>
  <c r="D44" i="38"/>
  <c r="C44" i="38"/>
  <c r="B44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16" i="38"/>
  <c r="F15" i="38"/>
  <c r="F14" i="38"/>
  <c r="F13" i="38"/>
  <c r="F12" i="38"/>
  <c r="F11" i="38"/>
  <c r="F10" i="38"/>
  <c r="F9" i="38"/>
  <c r="F8" i="38"/>
  <c r="F7" i="38"/>
  <c r="I52" i="37"/>
  <c r="I50" i="37"/>
  <c r="I51" i="37" s="1"/>
  <c r="I49" i="37"/>
  <c r="D44" i="37"/>
  <c r="C44" i="37"/>
  <c r="B44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11" i="37"/>
  <c r="F10" i="37"/>
  <c r="F9" i="37"/>
  <c r="F8" i="37"/>
  <c r="F7" i="37"/>
  <c r="I52" i="36"/>
  <c r="I50" i="36"/>
  <c r="I49" i="36"/>
  <c r="D44" i="36"/>
  <c r="C44" i="36"/>
  <c r="B44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44" i="38" l="1"/>
  <c r="I54" i="38" s="1"/>
  <c r="I51" i="41"/>
  <c r="I51" i="43"/>
  <c r="M49" i="43" s="1"/>
  <c r="H44" i="40"/>
  <c r="I54" i="40" s="1"/>
  <c r="J52" i="40" s="1"/>
  <c r="M49" i="36"/>
  <c r="I51" i="36"/>
  <c r="I51" i="38"/>
  <c r="M50" i="38" s="1"/>
  <c r="E44" i="42"/>
  <c r="I54" i="42" s="1"/>
  <c r="J49" i="42" s="1"/>
  <c r="K49" i="42" s="1"/>
  <c r="F44" i="44"/>
  <c r="I54" i="44" s="1"/>
  <c r="J52" i="44" s="1"/>
  <c r="I51" i="40"/>
  <c r="M49" i="40" s="1"/>
  <c r="M49" i="42"/>
  <c r="F44" i="37"/>
  <c r="I54" i="37" s="1"/>
  <c r="F44" i="39"/>
  <c r="I54" i="39" s="1"/>
  <c r="H44" i="41"/>
  <c r="I54" i="41" s="1"/>
  <c r="I51" i="42"/>
  <c r="I51" i="44"/>
  <c r="M49" i="44" s="1"/>
  <c r="F44" i="36"/>
  <c r="I54" i="36" s="1"/>
  <c r="M49" i="37"/>
  <c r="J49" i="44"/>
  <c r="K49" i="44" s="1"/>
  <c r="J50" i="44"/>
  <c r="K50" i="44" s="1"/>
  <c r="M50" i="44"/>
  <c r="J49" i="43"/>
  <c r="K49" i="43" s="1"/>
  <c r="J52" i="43"/>
  <c r="J50" i="43"/>
  <c r="K50" i="43" s="1"/>
  <c r="M50" i="43"/>
  <c r="M50" i="42"/>
  <c r="J52" i="41"/>
  <c r="J50" i="41"/>
  <c r="K50" i="41" s="1"/>
  <c r="J49" i="41"/>
  <c r="K49" i="41" s="1"/>
  <c r="M49" i="41"/>
  <c r="M50" i="41"/>
  <c r="J52" i="39"/>
  <c r="J50" i="39"/>
  <c r="K50" i="39" s="1"/>
  <c r="J49" i="39"/>
  <c r="K49" i="39" s="1"/>
  <c r="M49" i="39"/>
  <c r="M50" i="39"/>
  <c r="M49" i="38"/>
  <c r="J52" i="38"/>
  <c r="J51" i="38" s="1"/>
  <c r="K51" i="38" s="1"/>
  <c r="I55" i="38" s="1"/>
  <c r="J49" i="38"/>
  <c r="K49" i="38" s="1"/>
  <c r="J50" i="38"/>
  <c r="K50" i="38" s="1"/>
  <c r="J49" i="37"/>
  <c r="K49" i="37" s="1"/>
  <c r="J52" i="37"/>
  <c r="J50" i="37"/>
  <c r="K50" i="37" s="1"/>
  <c r="M50" i="37"/>
  <c r="J52" i="36"/>
  <c r="J49" i="36"/>
  <c r="K49" i="36" s="1"/>
  <c r="J50" i="36"/>
  <c r="K50" i="36" s="1"/>
  <c r="M50" i="36"/>
  <c r="J51" i="36" l="1"/>
  <c r="K51" i="36" s="1"/>
  <c r="I55" i="36" s="1"/>
  <c r="J51" i="41"/>
  <c r="K51" i="41" s="1"/>
  <c r="I55" i="41" s="1"/>
  <c r="J51" i="39"/>
  <c r="K51" i="39" s="1"/>
  <c r="I55" i="39" s="1"/>
  <c r="J50" i="42"/>
  <c r="K50" i="42" s="1"/>
  <c r="M50" i="40"/>
  <c r="J52" i="42"/>
  <c r="J49" i="40"/>
  <c r="K49" i="40" s="1"/>
  <c r="J50" i="40"/>
  <c r="K50" i="40" s="1"/>
  <c r="J51" i="44"/>
  <c r="K51" i="44" s="1"/>
  <c r="I55" i="44" s="1"/>
  <c r="L49" i="43"/>
  <c r="N49" i="43" s="1"/>
  <c r="J51" i="43"/>
  <c r="K51" i="43" s="1"/>
  <c r="I55" i="43" s="1"/>
  <c r="L49" i="41"/>
  <c r="N49" i="41" s="1"/>
  <c r="L50" i="41"/>
  <c r="N50" i="41" s="1"/>
  <c r="L49" i="39"/>
  <c r="N49" i="39" s="1"/>
  <c r="L50" i="39"/>
  <c r="N50" i="39" s="1"/>
  <c r="L50" i="38"/>
  <c r="N50" i="38" s="1"/>
  <c r="L49" i="38"/>
  <c r="N49" i="38" s="1"/>
  <c r="J51" i="37"/>
  <c r="K51" i="37" s="1"/>
  <c r="I55" i="37" s="1"/>
  <c r="L50" i="36"/>
  <c r="N50" i="36" s="1"/>
  <c r="L49" i="36"/>
  <c r="N49" i="36" s="1"/>
  <c r="L50" i="44" l="1"/>
  <c r="N50" i="44" s="1"/>
  <c r="L49" i="44"/>
  <c r="N49" i="44" s="1"/>
  <c r="J51" i="40"/>
  <c r="K51" i="40" s="1"/>
  <c r="I55" i="40" s="1"/>
  <c r="J51" i="42"/>
  <c r="K51" i="42" s="1"/>
  <c r="L50" i="43"/>
  <c r="N50" i="43" s="1"/>
  <c r="L50" i="40"/>
  <c r="N50" i="40" s="1"/>
  <c r="L49" i="40"/>
  <c r="N49" i="40" s="1"/>
  <c r="L50" i="37"/>
  <c r="N50" i="37" s="1"/>
  <c r="L49" i="37"/>
  <c r="N49" i="37" s="1"/>
  <c r="I55" i="42" l="1"/>
  <c r="L49" i="42"/>
  <c r="N49" i="42" s="1"/>
  <c r="L50" i="42"/>
  <c r="N50" i="42" s="1"/>
  <c r="J52" i="32"/>
  <c r="M50" i="32"/>
  <c r="J50" i="32"/>
  <c r="J51" i="32" s="1"/>
  <c r="M49" i="32"/>
  <c r="J49" i="32"/>
  <c r="O49" i="32" s="1"/>
  <c r="J52" i="31"/>
  <c r="M50" i="31"/>
  <c r="J50" i="31"/>
  <c r="M49" i="31"/>
  <c r="J49" i="31"/>
  <c r="J52" i="30"/>
  <c r="M50" i="30"/>
  <c r="J50" i="30"/>
  <c r="M49" i="30"/>
  <c r="J49" i="30"/>
  <c r="L51" i="29"/>
  <c r="O50" i="29"/>
  <c r="L50" i="29"/>
  <c r="M50" i="29" s="1"/>
  <c r="O49" i="29"/>
  <c r="L49" i="29"/>
  <c r="M49" i="29" s="1"/>
  <c r="O50" i="32" l="1"/>
  <c r="J51" i="30"/>
  <c r="J51" i="31"/>
  <c r="O49" i="31"/>
  <c r="O50" i="31"/>
  <c r="O49" i="30"/>
  <c r="O50" i="30"/>
  <c r="I52" i="28" l="1"/>
  <c r="I50" i="28"/>
  <c r="I49" i="28"/>
  <c r="D44" i="28"/>
  <c r="C44" i="28"/>
  <c r="B44" i="28"/>
  <c r="F42" i="28"/>
  <c r="F41" i="28"/>
  <c r="F40" i="28"/>
  <c r="F39" i="28"/>
  <c r="F38" i="28"/>
  <c r="F37" i="28"/>
  <c r="F36" i="28"/>
  <c r="F35" i="28"/>
  <c r="F34" i="28"/>
  <c r="F33" i="28"/>
  <c r="F32" i="28"/>
  <c r="F31" i="28"/>
  <c r="F30" i="28"/>
  <c r="F29" i="28"/>
  <c r="F28" i="28"/>
  <c r="F27" i="28"/>
  <c r="F26" i="28"/>
  <c r="F25" i="28"/>
  <c r="F24" i="28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I52" i="27"/>
  <c r="I50" i="27"/>
  <c r="I49" i="27"/>
  <c r="D44" i="27"/>
  <c r="C44" i="27"/>
  <c r="B44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44" i="27" s="1"/>
  <c r="I54" i="27" s="1"/>
  <c r="I52" i="26"/>
  <c r="I50" i="26"/>
  <c r="I51" i="26" s="1"/>
  <c r="I49" i="26"/>
  <c r="D44" i="26"/>
  <c r="C44" i="26"/>
  <c r="B44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I51" i="27" l="1"/>
  <c r="F44" i="26"/>
  <c r="I54" i="26" s="1"/>
  <c r="J52" i="26" s="1"/>
  <c r="I51" i="28"/>
  <c r="M49" i="28" s="1"/>
  <c r="F44" i="28"/>
  <c r="I54" i="28" s="1"/>
  <c r="J49" i="28" s="1"/>
  <c r="K49" i="28" s="1"/>
  <c r="J52" i="28"/>
  <c r="J50" i="28"/>
  <c r="K50" i="28" s="1"/>
  <c r="M50" i="28"/>
  <c r="J52" i="27"/>
  <c r="J49" i="27"/>
  <c r="K49" i="27" s="1"/>
  <c r="J50" i="27"/>
  <c r="K50" i="27" s="1"/>
  <c r="M49" i="27"/>
  <c r="M50" i="27"/>
  <c r="J50" i="26"/>
  <c r="K50" i="26" s="1"/>
  <c r="M49" i="26"/>
  <c r="M50" i="26"/>
  <c r="J49" i="26" l="1"/>
  <c r="K49" i="26" s="1"/>
  <c r="J51" i="28"/>
  <c r="K51" i="28" s="1"/>
  <c r="I55" i="28" s="1"/>
  <c r="J51" i="27"/>
  <c r="K51" i="27" s="1"/>
  <c r="I55" i="27" s="1"/>
  <c r="L50" i="27"/>
  <c r="N50" i="27" s="1"/>
  <c r="J51" i="26"/>
  <c r="K51" i="26" s="1"/>
  <c r="I55" i="26" s="1"/>
  <c r="L50" i="26" l="1"/>
  <c r="N50" i="26" s="1"/>
  <c r="L49" i="26"/>
  <c r="N49" i="26" s="1"/>
  <c r="L49" i="27"/>
  <c r="N49" i="27" s="1"/>
  <c r="L50" i="28"/>
  <c r="N50" i="28" s="1"/>
  <c r="L49" i="28"/>
  <c r="N49" i="28" s="1"/>
  <c r="I52" i="24" l="1"/>
  <c r="I50" i="24"/>
  <c r="I49" i="24"/>
  <c r="D44" i="24"/>
  <c r="C44" i="24"/>
  <c r="B44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I52" i="23"/>
  <c r="I50" i="23"/>
  <c r="I49" i="23"/>
  <c r="D44" i="23"/>
  <c r="C44" i="23"/>
  <c r="B44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44" i="23" s="1"/>
  <c r="I54" i="23" s="1"/>
  <c r="I52" i="22"/>
  <c r="I50" i="22"/>
  <c r="I51" i="22" s="1"/>
  <c r="I49" i="22"/>
  <c r="D44" i="22"/>
  <c r="C44" i="22"/>
  <c r="B44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I52" i="21"/>
  <c r="I50" i="21"/>
  <c r="I49" i="21"/>
  <c r="I51" i="21" s="1"/>
  <c r="D44" i="21"/>
  <c r="C44" i="21"/>
  <c r="B44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44" i="21" s="1"/>
  <c r="I54" i="21" s="1"/>
  <c r="I52" i="20"/>
  <c r="I50" i="20"/>
  <c r="I49" i="20"/>
  <c r="I51" i="20" s="1"/>
  <c r="D44" i="20"/>
  <c r="C44" i="20"/>
  <c r="B44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44" i="24" l="1"/>
  <c r="I54" i="24" s="1"/>
  <c r="F44" i="20"/>
  <c r="I54" i="20" s="1"/>
  <c r="F44" i="22"/>
  <c r="I54" i="22" s="1"/>
  <c r="J50" i="22" s="1"/>
  <c r="K50" i="22" s="1"/>
  <c r="J49" i="24"/>
  <c r="K49" i="24" s="1"/>
  <c r="J52" i="24"/>
  <c r="J50" i="24"/>
  <c r="K50" i="24" s="1"/>
  <c r="I51" i="24"/>
  <c r="M50" i="24" s="1"/>
  <c r="J49" i="23"/>
  <c r="K49" i="23" s="1"/>
  <c r="J52" i="23"/>
  <c r="J50" i="23"/>
  <c r="K50" i="23" s="1"/>
  <c r="I51" i="23"/>
  <c r="M50" i="23" s="1"/>
  <c r="J52" i="22"/>
  <c r="M49" i="22"/>
  <c r="M50" i="22"/>
  <c r="J50" i="20"/>
  <c r="K50" i="20" s="1"/>
  <c r="J49" i="20"/>
  <c r="K49" i="20" s="1"/>
  <c r="J52" i="20"/>
  <c r="J51" i="20" s="1"/>
  <c r="K51" i="20" s="1"/>
  <c r="I55" i="20" s="1"/>
  <c r="M50" i="20"/>
  <c r="J52" i="21"/>
  <c r="J49" i="21"/>
  <c r="K49" i="21" s="1"/>
  <c r="J50" i="21"/>
  <c r="K50" i="21" s="1"/>
  <c r="M50" i="21"/>
  <c r="M49" i="20"/>
  <c r="M49" i="21"/>
  <c r="J49" i="22" l="1"/>
  <c r="K49" i="22" s="1"/>
  <c r="M49" i="24"/>
  <c r="J51" i="24"/>
  <c r="K51" i="24" s="1"/>
  <c r="I55" i="24" s="1"/>
  <c r="M49" i="23"/>
  <c r="J51" i="23"/>
  <c r="K51" i="23" s="1"/>
  <c r="I55" i="23" s="1"/>
  <c r="J51" i="22"/>
  <c r="K51" i="22" s="1"/>
  <c r="I55" i="22" s="1"/>
  <c r="L50" i="21"/>
  <c r="N50" i="21" s="1"/>
  <c r="L49" i="20"/>
  <c r="N49" i="20" s="1"/>
  <c r="J51" i="21"/>
  <c r="K51" i="21" s="1"/>
  <c r="I55" i="21" s="1"/>
  <c r="L50" i="20"/>
  <c r="N50" i="20" s="1"/>
  <c r="L49" i="23" l="1"/>
  <c r="L50" i="24"/>
  <c r="N50" i="24" s="1"/>
  <c r="L49" i="24"/>
  <c r="L49" i="22"/>
  <c r="N49" i="22" s="1"/>
  <c r="L50" i="22"/>
  <c r="N50" i="22" s="1"/>
  <c r="N49" i="24"/>
  <c r="N49" i="23"/>
  <c r="L50" i="23"/>
  <c r="N50" i="23" s="1"/>
  <c r="L49" i="21"/>
  <c r="N49" i="21" s="1"/>
  <c r="F40" i="6" l="1"/>
  <c r="B44" i="6"/>
  <c r="I52" i="12" l="1"/>
  <c r="I50" i="12"/>
  <c r="I49" i="12"/>
  <c r="I52" i="14"/>
  <c r="I50" i="14"/>
  <c r="I49" i="14"/>
  <c r="I51" i="14" s="1"/>
  <c r="I52" i="8"/>
  <c r="I50" i="8"/>
  <c r="I49" i="8"/>
  <c r="I52" i="6"/>
  <c r="I50" i="6"/>
  <c r="I49" i="6"/>
  <c r="I51" i="8" l="1"/>
  <c r="I51" i="6"/>
  <c r="I51" i="12"/>
  <c r="M49" i="12"/>
  <c r="M50" i="12"/>
  <c r="M50" i="14"/>
  <c r="M49" i="14"/>
  <c r="M49" i="8"/>
  <c r="M50" i="8"/>
  <c r="M49" i="6"/>
  <c r="M50" i="6"/>
  <c r="F42" i="14" l="1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44" i="14" s="1"/>
  <c r="I54" i="14" s="1"/>
  <c r="D44" i="14"/>
  <c r="C44" i="14"/>
  <c r="B44" i="14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D44" i="12"/>
  <c r="C44" i="12"/>
  <c r="B44" i="12"/>
  <c r="F44" i="12" l="1"/>
  <c r="I54" i="12" s="1"/>
  <c r="J52" i="14"/>
  <c r="J49" i="14"/>
  <c r="K49" i="14" s="1"/>
  <c r="J50" i="14"/>
  <c r="K50" i="14" s="1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D44" i="8"/>
  <c r="C44" i="8"/>
  <c r="B44" i="8"/>
  <c r="J51" i="14" l="1"/>
  <c r="K51" i="14" s="1"/>
  <c r="I55" i="14" s="1"/>
  <c r="F44" i="8"/>
  <c r="I54" i="8" s="1"/>
  <c r="J52" i="12"/>
  <c r="J49" i="12"/>
  <c r="K49" i="12" s="1"/>
  <c r="J50" i="12"/>
  <c r="K50" i="12" s="1"/>
  <c r="F42" i="6"/>
  <c r="F41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D44" i="6"/>
  <c r="C44" i="6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7" i="4"/>
  <c r="C44" i="4"/>
  <c r="D44" i="4"/>
  <c r="B44" i="4"/>
  <c r="I52" i="4"/>
  <c r="I50" i="4"/>
  <c r="I49" i="4"/>
  <c r="F44" i="4" l="1"/>
  <c r="I54" i="4" s="1"/>
  <c r="F44" i="6"/>
  <c r="I54" i="6" s="1"/>
  <c r="J52" i="8"/>
  <c r="J50" i="8"/>
  <c r="K50" i="8" s="1"/>
  <c r="J49" i="8"/>
  <c r="K49" i="8" s="1"/>
  <c r="J51" i="12"/>
  <c r="K51" i="12" s="1"/>
  <c r="I55" i="12" s="1"/>
  <c r="L50" i="12"/>
  <c r="N50" i="12" s="1"/>
  <c r="L49" i="14"/>
  <c r="N49" i="14" s="1"/>
  <c r="L49" i="12"/>
  <c r="N49" i="12" s="1"/>
  <c r="L50" i="14"/>
  <c r="N50" i="14" s="1"/>
  <c r="J50" i="4"/>
  <c r="K50" i="4" s="1"/>
  <c r="J49" i="4"/>
  <c r="K49" i="4" s="1"/>
  <c r="J52" i="4"/>
  <c r="I51" i="4"/>
  <c r="M50" i="4" s="1"/>
  <c r="J51" i="8" l="1"/>
  <c r="K51" i="8" s="1"/>
  <c r="I55" i="8" s="1"/>
  <c r="J49" i="6"/>
  <c r="K49" i="6" s="1"/>
  <c r="J50" i="6"/>
  <c r="K50" i="6" s="1"/>
  <c r="J52" i="6"/>
  <c r="J51" i="6" s="1"/>
  <c r="K51" i="6" s="1"/>
  <c r="I55" i="6" s="1"/>
  <c r="L49" i="8"/>
  <c r="N49" i="8" s="1"/>
  <c r="M49" i="4"/>
  <c r="J51" i="4"/>
  <c r="K51" i="4" s="1"/>
  <c r="I55" i="4" s="1"/>
  <c r="L50" i="6" l="1"/>
  <c r="N50" i="6" s="1"/>
  <c r="L49" i="6"/>
  <c r="N49" i="6" s="1"/>
  <c r="L50" i="8"/>
  <c r="N50" i="8" s="1"/>
  <c r="L49" i="4"/>
  <c r="N49" i="4" s="1"/>
  <c r="L50" i="4"/>
  <c r="N50" i="4" s="1"/>
</calcChain>
</file>

<file path=xl/sharedStrings.xml><?xml version="1.0" encoding="utf-8"?>
<sst xmlns="http://schemas.openxmlformats.org/spreadsheetml/2006/main" count="1335" uniqueCount="331">
  <si>
    <t>Ulangan</t>
  </si>
  <si>
    <t xml:space="preserve">Genotipe </t>
  </si>
  <si>
    <t>ANALYSIS OF VARIANCE</t>
  </si>
  <si>
    <t>Grand Total</t>
  </si>
  <si>
    <t>Means of Tinggi Tanaman</t>
  </si>
  <si>
    <t>ANOVA TABLE</t>
  </si>
  <si>
    <t>EFFECT</t>
  </si>
  <si>
    <t>SS</t>
  </si>
  <si>
    <t>DF</t>
  </si>
  <si>
    <t>MS</t>
  </si>
  <si>
    <t>F</t>
  </si>
  <si>
    <t>ProbF</t>
  </si>
  <si>
    <t>Blocks</t>
  </si>
  <si>
    <t>**</t>
  </si>
  <si>
    <t>Residual</t>
  </si>
  <si>
    <t>Total</t>
  </si>
  <si>
    <t>C.V. (%): 7.38182416454343</t>
  </si>
  <si>
    <t>S.E.M.: 0.470938682145773</t>
  </si>
  <si>
    <t>S.E.D.: 0.666007871336664</t>
  </si>
  <si>
    <t>LSD (p&lt;0.05): 1.32831081532557</t>
  </si>
  <si>
    <t>LSD (p&lt;0.01): 1.76352532196701</t>
  </si>
  <si>
    <t>JK</t>
  </si>
  <si>
    <t>KT</t>
  </si>
  <si>
    <t>Fhitung</t>
  </si>
  <si>
    <t>Ftabel 5%</t>
  </si>
  <si>
    <t>Perlakuan</t>
  </si>
  <si>
    <t>Galat</t>
  </si>
  <si>
    <t>FK</t>
  </si>
  <si>
    <t>KK</t>
  </si>
  <si>
    <t>C.V. (%): 9.30562878975424</t>
  </si>
  <si>
    <t>S.E.M.: 0.822599404209635</t>
  </si>
  <si>
    <t>S.E.D.: 1.16333123383329</t>
  </si>
  <si>
    <t>LSD (p&lt;0.05): 2.32019098603968</t>
  </si>
  <si>
    <t>LSD (p&lt;0.01): 3.08039015302131</t>
  </si>
  <si>
    <t>C.V. (%): 11.6660596604281</t>
  </si>
  <si>
    <t>S.E.M.: 1.48607430255543</t>
  </si>
  <si>
    <t>S.E.D.: 2.10162643336803</t>
  </si>
  <si>
    <t>LSD (p&lt;0.05): 4.1915617537885</t>
  </si>
  <si>
    <t>LSD (p&lt;0.01): 5.56490635031283</t>
  </si>
  <si>
    <t>C.V. (%): 12.245825215358</t>
  </si>
  <si>
    <t>S.E.M.: 3.53757382930661</t>
  </si>
  <si>
    <t>S.E.D.: 5.00288488730153</t>
  </si>
  <si>
    <t>LSD (p&lt;0.05): 9.97793928515338</t>
  </si>
  <si>
    <t>LSD (p&lt;0.01): 13.2471620251805</t>
  </si>
  <si>
    <t>C.V. (%): 12.5147478535422</t>
  </si>
  <si>
    <t>S.E.M.: 2.63366379205369</t>
  </si>
  <si>
    <t>S.E.D.: 3.72456305345328</t>
  </si>
  <si>
    <t>LSD (p&lt;0.05): 7.42840677893903</t>
  </si>
  <si>
    <t>LSD (p&lt;0.01): 9.86228773069165</t>
  </si>
  <si>
    <t>Notasi</t>
  </si>
  <si>
    <t>db</t>
  </si>
  <si>
    <t>SK</t>
  </si>
  <si>
    <t>Means of Jumlah Daun</t>
  </si>
  <si>
    <t>*</t>
  </si>
  <si>
    <t>C.V. (%): 10.3855033663061</t>
  </si>
  <si>
    <t>S.E.M.: 0.199868938915964</t>
  </si>
  <si>
    <t>S.E.D.: 0.282657364112076</t>
  </si>
  <si>
    <t>LSD (p&lt;0.05): 0.563742336900546</t>
  </si>
  <si>
    <t>LSD (p&lt;0.01): 0.74844974136968</t>
  </si>
  <si>
    <t>C.V. (%): 13.8145262001638</t>
  </si>
  <si>
    <t>S.E.M.: 0.406914394117755</t>
  </si>
  <si>
    <t>S.E.D.: 0.57546385488616</t>
  </si>
  <si>
    <t>LSD (p&lt;0.05): 1.14772646866787</t>
  </si>
  <si>
    <t>LSD (p&lt;0.01): 1.52377340215472</t>
  </si>
  <si>
    <t>C.V. (%): 19.4097741883368</t>
  </si>
  <si>
    <t>S.E.M.: 2.49269801969109</t>
  </si>
  <si>
    <t>S.E.D.: 3.5252073463477</t>
  </si>
  <si>
    <t>LSD (p&lt;0.05): 7.03080435824427</t>
  </si>
  <si>
    <t>LSD (p&lt;0.01): 9.33441283207559</t>
  </si>
  <si>
    <t>C.V. (%): 21.2248440857543</t>
  </si>
  <si>
    <t>S.E.M.: 0.978818917676964</t>
  </si>
  <si>
    <t>S.E.D.: 1.38425898848612</t>
  </si>
  <si>
    <t>LSD (p&lt;0.05): 2.76081749893955</t>
  </si>
  <si>
    <t>LSD (p&lt;0.01): 3.66538577608148</t>
  </si>
  <si>
    <t>C.V. (%): 20.5452917280101</t>
  </si>
  <si>
    <t>S.E.M.: 1.68152309479551</t>
  </si>
  <si>
    <t>S.E.D.: 2.37803276610338</t>
  </si>
  <si>
    <t>LSD (p&lt;0.05): 4.74283680172447</t>
  </si>
  <si>
    <t>LSD (p&lt;0.01): 6.29680395679689</t>
  </si>
  <si>
    <t>VARIABLE: Cabang Produktif</t>
  </si>
  <si>
    <t>Means of Cabang Produktif</t>
  </si>
  <si>
    <t>Genotipe</t>
  </si>
  <si>
    <t>C.V. (%): 19.3844380396397</t>
  </si>
  <si>
    <t>S.E.M.: 0.561653046480497</t>
  </si>
  <si>
    <t>S.E.D.: 0.794297355680885</t>
  </si>
  <si>
    <t>LSD (p&lt;0.05): 1.58417612395167</t>
  </si>
  <si>
    <t>LSD (p&lt;0.01): 2.10322364074073</t>
  </si>
  <si>
    <t>VARIABLE: Polong Total</t>
  </si>
  <si>
    <t>Means of Polong Total</t>
  </si>
  <si>
    <t>C.V. (%): 38.1243646593211</t>
  </si>
  <si>
    <t>S.E.M.: 21.075639930296</t>
  </si>
  <si>
    <t>S.E.D.: 29.8054558251165</t>
  </si>
  <si>
    <t>LSD (p&lt;0.05): 59.445107230869</t>
  </si>
  <si>
    <t>LSD (p&lt;0.01): 78.9220042923367</t>
  </si>
  <si>
    <t>VARIABLE: Polong Isi</t>
  </si>
  <si>
    <t>Means of Polong Isi</t>
  </si>
  <si>
    <t>C.V. (%): 37.9608385658733</t>
  </si>
  <si>
    <t>S.E.M.: 20.4427346210098</t>
  </si>
  <si>
    <t>S.E.D.: 28.9103925530261</t>
  </si>
  <si>
    <t>LSD (p&lt;0.05): 57.6599598236286</t>
  </si>
  <si>
    <t>LSD (p&lt;0.01): 76.5519621156187</t>
  </si>
  <si>
    <t>VARIABLE: Kandungan Klorofil</t>
  </si>
  <si>
    <t>Average of Kandungan Klorofil</t>
  </si>
  <si>
    <t>Genotip</t>
  </si>
  <si>
    <t>Sumber Keragaman</t>
  </si>
  <si>
    <t>DB</t>
  </si>
  <si>
    <t>C.V. (%): 3.77379625229683</t>
  </si>
  <si>
    <t>S.E.M.: 3.91213170841535</t>
  </si>
  <si>
    <t>S.E.D.: 5.53258971983082</t>
  </si>
  <si>
    <t>LSD (p&lt;0.05): 11.2317542539849</t>
  </si>
  <si>
    <t>LSD (p&lt;0.01): 15.0696988016704</t>
  </si>
  <si>
    <t>VARIABLE: Kerapatan Trikoma</t>
  </si>
  <si>
    <t>Average of Kerapatan Trikoma</t>
  </si>
  <si>
    <t>C.V. (%): 24.0273379833599</t>
  </si>
  <si>
    <t>S.E.M.: 41.414652724821</t>
  </si>
  <si>
    <t>S.E.D.: 58.5691635644137</t>
  </si>
  <si>
    <t>LSD (p&lt;0.05): 116.812513418263</t>
  </si>
  <si>
    <t>LSD (p&lt;0.01): 155.085559011449</t>
  </si>
  <si>
    <t>VARIABLE: Kerapatan Stomata</t>
  </si>
  <si>
    <t>Average of Kerapatan Stomata</t>
  </si>
  <si>
    <t>C.V. (%): 12.2055202271192</t>
  </si>
  <si>
    <t>S.E.M.: 0.773730143147847</t>
  </si>
  <si>
    <t>S.E.D.: 1.09421966205656</t>
  </si>
  <si>
    <t>LSD (p&lt;0.05): 2.18235230243533</t>
  </si>
  <si>
    <t>LSD (p&lt;0.01): 2.89738930255899</t>
  </si>
  <si>
    <t>VARIABLE: Luas Daun</t>
  </si>
  <si>
    <t>Average of Luas Daun</t>
  </si>
  <si>
    <t>C.V. (%): 33.6398569680402</t>
  </si>
  <si>
    <t>S.E.M.: 429.448918974472</t>
  </si>
  <si>
    <t>S.E.D.: 607.332485560163</t>
  </si>
  <si>
    <t>LSD (p&lt;0.05): 1211.28644838543</t>
  </si>
  <si>
    <t>LSD (p&lt;0.01): 1608.15849666903</t>
  </si>
  <si>
    <t>ANALISIS RAGAM</t>
  </si>
  <si>
    <t>Rancangan Percobaan</t>
  </si>
  <si>
    <t>RAK Faktor Tunggal</t>
  </si>
  <si>
    <t>Uji Lanjut:</t>
  </si>
  <si>
    <t>Scott-Knott</t>
  </si>
  <si>
    <t>Respons:</t>
  </si>
  <si>
    <t>Bintil Akar Panen</t>
  </si>
  <si>
    <t>Faktor:</t>
  </si>
  <si>
    <t>Ulangan  (3 taraf)</t>
  </si>
  <si>
    <t>Genotip  (36 taraf)</t>
  </si>
  <si>
    <t>Daftar Isi</t>
  </si>
  <si>
    <t>RESPONS : BINTIL AKAR PANEN</t>
  </si>
  <si>
    <t>ANALISIS RAGAM UNTUK VARIABEL BINTIL AKAR PANEN</t>
  </si>
  <si>
    <t>Sumber Ragam</t>
  </si>
  <si>
    <t>F-Hitung</t>
  </si>
  <si>
    <t>Nilai-P</t>
  </si>
  <si>
    <t>F-0.05</t>
  </si>
  <si>
    <t>F-0.01</t>
  </si>
  <si>
    <t>Ulangan (U)</t>
  </si>
  <si>
    <t>Genotip (G)</t>
  </si>
  <si>
    <t xml:space="preserve">Galat a </t>
  </si>
  <si>
    <t>Keterangan: * = berbeda nyata pada taraf nyata 5%; ** = berbeda nyata pada taraf nyata 1%; tn = tidak berbeda nyata</t>
  </si>
  <si>
    <t xml:space="preserve">KK (a) = 34.53; </t>
  </si>
  <si>
    <t>TABEL RATA-RATA BINTIL AKAR PANEN PADA BERBAGAI KOMBINASI PERLAKUAN</t>
  </si>
  <si>
    <t>PENGARUH MANDIRI GENOTIP (G)</t>
  </si>
  <si>
    <t>Partisi dengan uji Scott-Knott pada taraf nyata 5%</t>
  </si>
  <si>
    <t>Partisi:</t>
  </si>
  <si>
    <t>Bo-Max</t>
  </si>
  <si>
    <t>Lambda</t>
  </si>
  <si>
    <t>Chi-sqr</t>
  </si>
  <si>
    <t>p-value</t>
  </si>
  <si>
    <t>(25;9;33;29;32;1;13;3;31;26;21;6;36;11;34;27;10;15;17;2;30;20;22;35;4;24) vs (14;19;16;5;28;18;8;7;12;23)</t>
  </si>
  <si>
    <t>(25;9;33;29;32;1;13;3;31) vs (26;21;6;36;11;34;27;10;15;17;2;30;20;22;35;4;24)</t>
  </si>
  <si>
    <t>(14;19;16;5) vs (28;18;8;7;12;23)</t>
  </si>
  <si>
    <t>Tabel nilai rata-rata Bintil Akar Panen</t>
  </si>
  <si>
    <t>Rata-rata</t>
  </si>
  <si>
    <t>35.07 a</t>
  </si>
  <si>
    <t>45.56 a</t>
  </si>
  <si>
    <t>36.78 a</t>
  </si>
  <si>
    <t>49.74 a</t>
  </si>
  <si>
    <t>60.44 b</t>
  </si>
  <si>
    <t>40.00 a</t>
  </si>
  <si>
    <t>69.11 b</t>
  </si>
  <si>
    <t>68.33 b</t>
  </si>
  <si>
    <t>26.25 a</t>
  </si>
  <si>
    <t>44.50 a</t>
  </si>
  <si>
    <t>41.72 a</t>
  </si>
  <si>
    <t>70.44 b</t>
  </si>
  <si>
    <t>36.22 a</t>
  </si>
  <si>
    <t>55.22 b</t>
  </si>
  <si>
    <t>44.58 a</t>
  </si>
  <si>
    <t>58.49 b</t>
  </si>
  <si>
    <t>44.89 a</t>
  </si>
  <si>
    <t>66.89 b</t>
  </si>
  <si>
    <t>56.00 b</t>
  </si>
  <si>
    <t>46.28 a</t>
  </si>
  <si>
    <t>39.41 a</t>
  </si>
  <si>
    <t>48.56 a</t>
  </si>
  <si>
    <t>72.67 b</t>
  </si>
  <si>
    <t>51.75 a</t>
  </si>
  <si>
    <t>20.96 a</t>
  </si>
  <si>
    <t>39.22 a</t>
  </si>
  <si>
    <t>42.25 a</t>
  </si>
  <si>
    <t>66.11 b</t>
  </si>
  <si>
    <t>31.90 a</t>
  </si>
  <si>
    <t>45.78 a</t>
  </si>
  <si>
    <t>37.00 a</t>
  </si>
  <si>
    <t>32.61 a</t>
  </si>
  <si>
    <t>30.78 a</t>
  </si>
  <si>
    <t>41.91 a</t>
  </si>
  <si>
    <t>49.30 a</t>
  </si>
  <si>
    <t>41.11 a</t>
  </si>
  <si>
    <t>Keterangan:</t>
  </si>
  <si>
    <t>Nilai rata-rata yang diikuti oleh huruf yang sama, tidak berbeda nyata menurut Uji Lanjut Scott-Knott pada taraf nyata 0.05.</t>
  </si>
  <si>
    <t>Jumlah Akar Panen</t>
  </si>
  <si>
    <t>RESPONS : JUMLAH AKAR PANEN</t>
  </si>
  <si>
    <t>ANALISIS RAGAM UNTUK VARIABEL JUMLAH AKAR PANEN</t>
  </si>
  <si>
    <t xml:space="preserve">KK (a) = 22.97; </t>
  </si>
  <si>
    <t>TABEL RATA-RATA JUMLAH AKAR PANEN PADA BERBAGAI KOMBINASI PERLAKUAN</t>
  </si>
  <si>
    <t>(14;32;18;5;9;26;28;7;23;8;11;10;31) vs (17;1;24;2;12;30;20;3;27;25;36;4;29;19;21;13;6;35;15;22;34;16;33)</t>
  </si>
  <si>
    <t>Tabel nilai rata-rata Jumlah Akar Panen</t>
  </si>
  <si>
    <t>Panjang Akar Panen</t>
  </si>
  <si>
    <t>RESPONS : PANJANG AKAR PANEN</t>
  </si>
  <si>
    <t>ANALISIS RAGAM UNTUK VARIABEL PANJANG AKAR PANEN</t>
  </si>
  <si>
    <t xml:space="preserve">KK (a) = 17.05; </t>
  </si>
  <si>
    <t>TABEL RATA-RATA PANJANG AKAR PANEN PADA BERBAGAI KOMBINASI PERLAKUAN</t>
  </si>
  <si>
    <t>(33;22;9;3;25;21;31;14;29;17;2;5;32;8;1;27;35;28;16;10;20;18) vs (7;15;11;30;19;36;13;6;34;26;4;24;12;23)</t>
  </si>
  <si>
    <t>Tabel nilai rata-rata Panjang Akar Panen</t>
  </si>
  <si>
    <t>VARIABLE: Bobot Polong</t>
  </si>
  <si>
    <t>Means of Bobot Polong</t>
  </si>
  <si>
    <t>C.V. (%): 26.785199937058</t>
  </si>
  <si>
    <t>S.E.M.: 4.99739796553576</t>
  </si>
  <si>
    <t>S.E.D.: 7.06738797943638</t>
  </si>
  <si>
    <t>LSD (p&lt;0.05): 14.0954608694735</t>
  </si>
  <si>
    <t>LSD (p&lt;0.01): 18.7137693085929</t>
  </si>
  <si>
    <t>VARIABLE: Bobot Biji</t>
  </si>
  <si>
    <t>Means of Bobot Biji</t>
  </si>
  <si>
    <t>C.V. (%): 29.2830088161684</t>
  </si>
  <si>
    <t>S.E.M.: 4.03113536406163</t>
  </si>
  <si>
    <t>S.E.D.: 5.70088630361777</t>
  </si>
  <si>
    <t>LSD (p&lt;0.05): 11.3700592139233</t>
  </si>
  <si>
    <t>LSD (p&lt;0.01): 15.0954032028291</t>
  </si>
  <si>
    <t>VARIABLE: Jumlah Biji</t>
  </si>
  <si>
    <t>Means of Jumlah Biji</t>
  </si>
  <si>
    <t>C.V. (%): 30.2112657391352</t>
  </si>
  <si>
    <t>S.E.M.: 30.2815491640155</t>
  </si>
  <si>
    <t>S.E.D.: 42.8245775174184</t>
  </si>
  <si>
    <t>LSD (p&lt;0.05): 85.4109266966612</t>
  </si>
  <si>
    <t>LSD (p&lt;0.01): 113.395396818562</t>
  </si>
  <si>
    <t>VARIABLE: Bobot 100 biji</t>
  </si>
  <si>
    <t>Means of Bobot 100 biji</t>
  </si>
  <si>
    <t>C.V. (%): 8.50420239649796</t>
  </si>
  <si>
    <t>S.E.M.: 0.699493045199302</t>
  </si>
  <si>
    <t>S.E.D.: 0.989232551306509</t>
  </si>
  <si>
    <t>LSD (p&lt;0.05): 1.97296211249779</t>
  </si>
  <si>
    <t>LSD (p&lt;0.01): 2.61939344656965</t>
  </si>
  <si>
    <t>VARIABLE: Epidermis</t>
  </si>
  <si>
    <t>Means of Epidermis</t>
  </si>
  <si>
    <t>C.V. (%): 12.940848372224</t>
  </si>
  <si>
    <t>S.E.M.: 1.16824368418054</t>
  </si>
  <si>
    <t>S.E.D.: 1.65214606232483</t>
  </si>
  <si>
    <t>LSD (p&lt;0.05): 3.26638151793613</t>
  </si>
  <si>
    <t>LSD (p&lt;0.01): 4.3144187063714</t>
  </si>
  <si>
    <t>VARIABLE: Tebal Daun</t>
  </si>
  <si>
    <t>Means of Tebal Daun</t>
  </si>
  <si>
    <t>C.V. (%): 14.9309649778607</t>
  </si>
  <si>
    <t>S.E.M.: 13.9128657408981</t>
  </si>
  <si>
    <t>S.E.D.: 19.6757634222541</t>
  </si>
  <si>
    <t>LSD (p&lt;0.05): 38.9000412610607</t>
  </si>
  <si>
    <t>LSD (p&lt;0.01): 51.3813419448271</t>
  </si>
  <si>
    <t>VARIABLE: Lignin</t>
  </si>
  <si>
    <t>Means of Lignin</t>
  </si>
  <si>
    <t>C.V. (%): 3.41491054395581</t>
  </si>
  <si>
    <t>S.E.M.: 0.382724257322305</t>
  </si>
  <si>
    <t>S.E.D.: 0.541253835354374</t>
  </si>
  <si>
    <t>LSD (p&lt;0.05): 1.09880370234882</t>
  </si>
  <si>
    <t>LSD (p&lt;0.01): 1.47427022191856</t>
  </si>
  <si>
    <t>VARIABLE: Umur Bunga</t>
  </si>
  <si>
    <t>Means of Umur Bunga</t>
  </si>
  <si>
    <t>C.V. (%): 3.1679708328883</t>
  </si>
  <si>
    <t>S.E.M.: 0.722466381195412</t>
  </si>
  <si>
    <t>S.E.D.: 1.02172175464516</t>
  </si>
  <si>
    <t>LSD (p&lt;0.05): 2.03775978536829</t>
  </si>
  <si>
    <t>LSD (p&lt;0.01): 2.70542175831207</t>
  </si>
  <si>
    <t>VARIABLE: Umur Panen</t>
  </si>
  <si>
    <t>Means of Umur Panen</t>
  </si>
  <si>
    <t>C.V. (%): 1.44122000202946</t>
  </si>
  <si>
    <t>S.E.M.: 0.722222222221524</t>
  </si>
  <si>
    <t>S.E.D.: 1.02137646171291</t>
  </si>
  <si>
    <t>LSD (p&lt;0.05): 2.03707112032978</t>
  </si>
  <si>
    <t>LSD (p&lt;0.01): 2.70450745556022</t>
  </si>
  <si>
    <t>Intensitas Penyakit</t>
  </si>
  <si>
    <t>RESPONS : INTENSITAS PENYAKIT</t>
  </si>
  <si>
    <t>ANALISIS RAGAM UNTUK VARIABEL INTENSITAS PENYAKIT</t>
  </si>
  <si>
    <t xml:space="preserve">KK (a) = 18.16; </t>
  </si>
  <si>
    <t>TABEL RATA-RATA INTENSITAS PENYAKIT PADA BERBAGAI KOMBINASI PERLAKUAN</t>
  </si>
  <si>
    <t>(7;18;30;21;14;16;25;26;19;34;2;23;28;17;9) vs (1;24;27;35;12;3;11;36;8;6;29;10;20;13;22;4;33;5;31;15;32)</t>
  </si>
  <si>
    <t>(7;18) vs (30;21;14;16;25;26;19;34;2;23;28;17;9)</t>
  </si>
  <si>
    <t>(7) vs (18)</t>
  </si>
  <si>
    <t>(30;21;14;16;25;26;19;34) vs (2;23;28;17;9)</t>
  </si>
  <si>
    <t>(1;24;27;35;12;3;11;36;8;6;29;10;20;13;22) vs (4;33;5;31;15;32)</t>
  </si>
  <si>
    <t>Tabel nilai rata-rata Intensitas Penyakit</t>
  </si>
  <si>
    <t>62.96 c</t>
  </si>
  <si>
    <t>51.85 b</t>
  </si>
  <si>
    <t>70.37 c</t>
  </si>
  <si>
    <t>77.78 c</t>
  </si>
  <si>
    <t>81.48 c</t>
  </si>
  <si>
    <t>74.07 c</t>
  </si>
  <si>
    <t>11.11 a</t>
  </si>
  <si>
    <t>55.56 b</t>
  </si>
  <si>
    <t>44.44 b</t>
  </si>
  <si>
    <t>88.89 c</t>
  </si>
  <si>
    <t>48.15 b</t>
  </si>
  <si>
    <t>29.63 a</t>
  </si>
  <si>
    <t>40.74 b</t>
  </si>
  <si>
    <t>C.V. (%): 45.6569372282324</t>
  </si>
  <si>
    <t>S.E.M.: 8.25954856485238</t>
  </si>
  <si>
    <t>S.E.D.: 11.6807655994935</t>
  </si>
  <si>
    <t>LSD (p&lt;0.05): 23.29655240553</t>
  </si>
  <si>
    <t>LSD (p&lt;0.01): 30.9295532398522</t>
  </si>
  <si>
    <t>VARIABLE: Pustul 5MSI</t>
  </si>
  <si>
    <t>Means of Pustul</t>
  </si>
  <si>
    <t>C.V. (%): 17.3802195361462</t>
  </si>
  <si>
    <t>S.E.M.: 1.05733628691672</t>
  </si>
  <si>
    <t>S.E.D.: 1.49529931694684</t>
  </si>
  <si>
    <t>LSD (p&lt;0.05): 2.98228045092487</t>
  </si>
  <si>
    <t>LSD (p&lt;0.01): 3.95940997523546</t>
  </si>
  <si>
    <t>VARIABLE: Intensitas Penyakit 2MSI</t>
  </si>
  <si>
    <t>Means of Intensitas Penyakit 2MSI</t>
  </si>
  <si>
    <t>VARIABLE: Tinggi Tanaman 2 MST</t>
  </si>
  <si>
    <t>VARIABLE: Tinggi Tanaman 3MST</t>
  </si>
  <si>
    <t>VARIABLE: Tinggi Tanaman 4MST</t>
  </si>
  <si>
    <t>VARIABLE: Tinggi Tanaman 5MST</t>
  </si>
  <si>
    <t>VARIABLE: Tinggi Tanaman 6MST</t>
  </si>
  <si>
    <t>VARIABLE: Jumlah Daun 2MST</t>
  </si>
  <si>
    <t>VARIABLE: Jumlah Daun 3MST</t>
  </si>
  <si>
    <t>VARIABLE: Jumlah Daun 4MST</t>
  </si>
  <si>
    <t>VARIABLE: Jumlah Daun 5MST</t>
  </si>
  <si>
    <t>VARIABLE: Jumlah Daun 6MST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</si>
</sst>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"/>
    <numFmt numFmtId="165" formatCode="##0.0000"/>
    <numFmt numFmtId="166" formatCode="[Red]##0.000\ &quot;**&quot;"/>
    <numFmt numFmtId="167" formatCode="##0.000"/>
    <numFmt numFmtId="168" formatCode="0.0000"/>
    <numFmt numFmtId="169" formatCode="[Red]##0.000\ &quot;*&quot;"/>
    <numFmt numFmtId="170" formatCode="0.000"/>
    <numFmt numFmtId="171" formatCode="##0.000\ &quot;tn&quot;"/>
    <numFmt numFmtId="172" formatCode="##0.00"/>
    <numFmt numFmtId="173" formatCode="0.0000000"/>
  </numFmts>
  <fonts count="1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rgb="FF000000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rgb="FF4682B4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/>
    <xf numFmtId="0" fontId="14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4" fillId="0" borderId="1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3" xfId="0" applyFont="1" applyBorder="1" applyAlignment="1">
      <alignment horizontal="center"/>
    </xf>
    <xf numFmtId="2" fontId="0" fillId="0" borderId="0" xfId="0" applyNumberFormat="1"/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/>
    <xf numFmtId="0" fontId="7" fillId="0" borderId="13" xfId="0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2" fontId="0" fillId="0" borderId="1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3" fillId="0" borderId="12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2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5" xfId="0" applyBorder="1"/>
    <xf numFmtId="2" fontId="0" fillId="0" borderId="15" xfId="0" applyNumberFormat="1" applyBorder="1"/>
    <xf numFmtId="2" fontId="0" fillId="0" borderId="11" xfId="0" applyNumberFormat="1" applyBorder="1"/>
    <xf numFmtId="0" fontId="0" fillId="0" borderId="15" xfId="0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2" fontId="7" fillId="0" borderId="16" xfId="0" applyNumberFormat="1" applyFont="1" applyBorder="1"/>
    <xf numFmtId="2" fontId="7" fillId="0" borderId="16" xfId="2" applyNumberFormat="1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0" xfId="0" applyNumberFormat="1" applyFont="1"/>
    <xf numFmtId="2" fontId="7" fillId="0" borderId="0" xfId="0" applyNumberFormat="1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2" fontId="7" fillId="0" borderId="15" xfId="0" applyNumberFormat="1" applyFont="1" applyBorder="1"/>
    <xf numFmtId="164" fontId="0" fillId="0" borderId="15" xfId="0" applyNumberFormat="1" applyBorder="1"/>
    <xf numFmtId="0" fontId="9" fillId="0" borderId="17" xfId="0" applyFont="1" applyBorder="1"/>
    <xf numFmtId="0" fontId="3" fillId="0" borderId="0" xfId="0" applyFont="1"/>
    <xf numFmtId="0" fontId="3" fillId="0" borderId="12" xfId="0" applyFont="1" applyBorder="1" applyAlignment="1">
      <alignment horizontal="left" indent="1"/>
    </xf>
    <xf numFmtId="0" fontId="0" fillId="0" borderId="0" xfId="0" applyAlignment="1">
      <alignment wrapText="1"/>
    </xf>
    <xf numFmtId="0" fontId="10" fillId="0" borderId="11" xfId="3" applyFill="1" applyBorder="1" applyAlignment="1">
      <alignment horizontal="left" indent="1"/>
    </xf>
    <xf numFmtId="0" fontId="11" fillId="0" borderId="18" xfId="0" applyFont="1" applyBorder="1"/>
    <xf numFmtId="0" fontId="0" fillId="0" borderId="18" xfId="0" applyBorder="1"/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19" xfId="0" applyBorder="1" applyAlignment="1">
      <alignment horizontal="right"/>
    </xf>
    <xf numFmtId="165" fontId="0" fillId="0" borderId="19" xfId="0" applyNumberFormat="1" applyBorder="1" applyAlignment="1">
      <alignment horizontal="right"/>
    </xf>
    <xf numFmtId="0" fontId="12" fillId="0" borderId="0" xfId="0" applyFont="1"/>
    <xf numFmtId="0" fontId="0" fillId="0" borderId="12" xfId="0" applyBorder="1"/>
    <xf numFmtId="168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8" fontId="0" fillId="0" borderId="0" xfId="0" applyNumberFormat="1"/>
    <xf numFmtId="171" fontId="0" fillId="0" borderId="0" xfId="0" applyNumberFormat="1"/>
    <xf numFmtId="170" fontId="0" fillId="0" borderId="0" xfId="0" applyNumberFormat="1"/>
    <xf numFmtId="168" fontId="0" fillId="0" borderId="11" xfId="0" applyNumberFormat="1" applyBorder="1"/>
    <xf numFmtId="171" fontId="0" fillId="0" borderId="11" xfId="0" applyNumberFormat="1" applyBorder="1"/>
    <xf numFmtId="170" fontId="0" fillId="0" borderId="11" xfId="0" applyNumberFormat="1" applyBorder="1"/>
    <xf numFmtId="0" fontId="0" fillId="0" borderId="1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171" fontId="0" fillId="0" borderId="0" xfId="0" applyNumberFormat="1" applyAlignment="1">
      <alignment horizontal="right"/>
    </xf>
    <xf numFmtId="168" fontId="0" fillId="0" borderId="11" xfId="0" applyNumberFormat="1" applyBorder="1" applyAlignment="1">
      <alignment horizontal="right"/>
    </xf>
    <xf numFmtId="171" fontId="0" fillId="0" borderId="11" xfId="0" applyNumberFormat="1" applyBorder="1" applyAlignment="1">
      <alignment horizontal="right"/>
    </xf>
    <xf numFmtId="170" fontId="0" fillId="0" borderId="11" xfId="0" applyNumberFormat="1" applyBorder="1" applyAlignment="1">
      <alignment horizontal="right"/>
    </xf>
    <xf numFmtId="172" fontId="0" fillId="0" borderId="0" xfId="0" applyNumberFormat="1" applyAlignment="1">
      <alignment horizontal="center" vertical="top" wrapText="1"/>
    </xf>
    <xf numFmtId="172" fontId="0" fillId="0" borderId="11" xfId="0" applyNumberFormat="1" applyBorder="1" applyAlignment="1">
      <alignment horizontal="center" vertical="top" wrapText="1"/>
    </xf>
    <xf numFmtId="173" fontId="0" fillId="0" borderId="2" xfId="0" applyNumberFormat="1" applyBorder="1"/>
    <xf numFmtId="173" fontId="0" fillId="0" borderId="9" xfId="0" applyNumberFormat="1" applyBorder="1"/>
    <xf numFmtId="0" fontId="6" fillId="0" borderId="13" xfId="5" applyFont="1" applyBorder="1" applyAlignment="1">
      <alignment horizontal="center" vertical="center"/>
    </xf>
    <xf numFmtId="0" fontId="6" fillId="0" borderId="0" xfId="5" applyFont="1" applyAlignment="1">
      <alignment horizontal="center" vertical="center"/>
    </xf>
    <xf numFmtId="1" fontId="0" fillId="0" borderId="2" xfId="0" applyNumberFormat="1" applyBorder="1"/>
    <xf numFmtId="1" fontId="0" fillId="0" borderId="9" xfId="0" applyNumberFormat="1" applyBorder="1"/>
    <xf numFmtId="166" fontId="0" fillId="0" borderId="0" xfId="0" applyNumberFormat="1"/>
    <xf numFmtId="0" fontId="15" fillId="0" borderId="12" xfId="0" applyFont="1" applyBorder="1" applyAlignment="1">
      <alignment horizontal="center"/>
    </xf>
    <xf numFmtId="0" fontId="16" fillId="0" borderId="0" xfId="5" applyFont="1"/>
    <xf numFmtId="0" fontId="16" fillId="0" borderId="1" xfId="5" applyFont="1" applyBorder="1"/>
    <xf numFmtId="0" fontId="16" fillId="0" borderId="5" xfId="5" applyFont="1" applyBorder="1"/>
    <xf numFmtId="0" fontId="16" fillId="0" borderId="6" xfId="5" applyFont="1" applyBorder="1"/>
    <xf numFmtId="0" fontId="16" fillId="0" borderId="7" xfId="5" applyFont="1" applyBorder="1"/>
    <xf numFmtId="0" fontId="16" fillId="0" borderId="2" xfId="5" applyFont="1" applyBorder="1"/>
    <xf numFmtId="0" fontId="16" fillId="0" borderId="8" xfId="5" applyFont="1" applyBorder="1"/>
    <xf numFmtId="0" fontId="16" fillId="0" borderId="9" xfId="5" applyFont="1" applyBorder="1"/>
    <xf numFmtId="0" fontId="16" fillId="0" borderId="3" xfId="5" applyFont="1" applyBorder="1"/>
    <xf numFmtId="0" fontId="16" fillId="0" borderId="10" xfId="5" applyFont="1" applyBorder="1"/>
    <xf numFmtId="0" fontId="16" fillId="0" borderId="4" xfId="5" applyFont="1" applyBorder="1"/>
    <xf numFmtId="0" fontId="17" fillId="0" borderId="12" xfId="5" applyFont="1" applyBorder="1" applyAlignment="1">
      <alignment horizontal="center"/>
    </xf>
    <xf numFmtId="0" fontId="18" fillId="0" borderId="13" xfId="5" applyFont="1" applyBorder="1" applyAlignment="1">
      <alignment horizontal="center" vertical="center"/>
    </xf>
    <xf numFmtId="0" fontId="18" fillId="0" borderId="13" xfId="6" applyNumberFormat="1" applyFont="1" applyBorder="1" applyAlignment="1">
      <alignment horizontal="center" vertical="center"/>
    </xf>
    <xf numFmtId="0" fontId="7" fillId="0" borderId="13" xfId="5" applyFont="1" applyBorder="1" applyAlignment="1">
      <alignment horizontal="center"/>
    </xf>
    <xf numFmtId="0" fontId="16" fillId="0" borderId="11" xfId="5" applyFont="1" applyBorder="1"/>
    <xf numFmtId="0" fontId="18" fillId="0" borderId="0" xfId="5" applyFont="1" applyAlignment="1">
      <alignment horizontal="center" vertical="center"/>
    </xf>
    <xf numFmtId="0" fontId="18" fillId="0" borderId="0" xfId="5" applyFont="1"/>
    <xf numFmtId="0" fontId="3" fillId="0" borderId="1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</cellXfs>
  <cellStyles count="7">
    <cellStyle name="Hyperlink" xfId="3" builtinId="8"/>
    <cellStyle name="Normal" xfId="0" builtinId="0"/>
    <cellStyle name="Normal 2" xfId="1" xr:uid="{00000000-0005-0000-0000-000002000000}"/>
    <cellStyle name="Normal 2 2" xfId="4" xr:uid="{00000000-0005-0000-0000-000003000000}"/>
    <cellStyle name="Normal 3" xfId="5" xr:uid="{00000000-0005-0000-0000-000004000000}"/>
    <cellStyle name="Percent" xfId="2" builtinId="5"/>
    <cellStyle name="Percent 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INTENSITAS PENYAKIT
Pengaruh Mandiri Genotip (G)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Genotip (G)</c:v>
          </c:tx>
          <c:spPr>
            <a:solidFill>
              <a:srgbClr val="FDFDFD"/>
            </a:solidFill>
            <a:ln w="15875">
              <a:solidFill>
                <a:srgbClr val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DCB-4223-B32B-8E01F7BCC7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DCB-4223-B32B-8E01F7BCC7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DCB-4223-B32B-8E01F7BCC7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DCB-4223-B32B-8E01F7BCC7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DCB-4223-B32B-8E01F7BCC7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DCB-4223-B32B-8E01F7BCC7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DCB-4223-B32B-8E01F7BCC7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DCB-4223-B32B-8E01F7BCC7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DCB-4223-B32B-8E01F7BCC7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DCB-4223-B32B-8E01F7BCC7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DCB-4223-B32B-8E01F7BCC7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DCB-4223-B32B-8E01F7BCC7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DCB-4223-B32B-8E01F7BCC7B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5DCB-4223-B32B-8E01F7BCC7B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5DCB-4223-B32B-8E01F7BCC7B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DCB-4223-B32B-8E01F7BCC7B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5DCB-4223-B32B-8E01F7BCC7B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5DCB-4223-B32B-8E01F7BCC7B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5DCB-4223-B32B-8E01F7BCC7B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5DCB-4223-B32B-8E01F7BCC7B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5DCB-4223-B32B-8E01F7BCC7B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5DCB-4223-B32B-8E01F7BCC7B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5DCB-4223-B32B-8E01F7BCC7B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5DCB-4223-B32B-8E01F7BCC7B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5DCB-4223-B32B-8E01F7BCC7B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5DCB-4223-B32B-8E01F7BCC7B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5DCB-4223-B32B-8E01F7BCC7B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5DCB-4223-B32B-8E01F7BCC7B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5DCB-4223-B32B-8E01F7BCC7B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5DCB-4223-B32B-8E01F7BCC7B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5DCB-4223-B32B-8E01F7BCC7B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5DCB-4223-B32B-8E01F7BCC7B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5DCB-4223-B32B-8E01F7BCC7B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5DCB-4223-B32B-8E01F7BCC7B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5DCB-4223-B32B-8E01F7BCC7B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c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5DCB-4223-B32B-8E01F7BCC7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</c:strLit>
          </c:cat>
          <c:val>
            <c:numLit>
              <c:formatCode>General</c:formatCode>
              <c:ptCount val="36"/>
              <c:pt idx="0">
                <c:v>62.962962962962955</c:v>
              </c:pt>
              <c:pt idx="1">
                <c:v>51.851851851851848</c:v>
              </c:pt>
              <c:pt idx="2">
                <c:v>70.370370370370367</c:v>
              </c:pt>
              <c:pt idx="3">
                <c:v>77.777777777777771</c:v>
              </c:pt>
              <c:pt idx="4">
                <c:v>81.481481481481481</c:v>
              </c:pt>
              <c:pt idx="5">
                <c:v>74.074074074074076</c:v>
              </c:pt>
              <c:pt idx="6">
                <c:v>11.111111111111111</c:v>
              </c:pt>
              <c:pt idx="7">
                <c:v>70.370370370370381</c:v>
              </c:pt>
              <c:pt idx="8">
                <c:v>55.555555555555557</c:v>
              </c:pt>
              <c:pt idx="9">
                <c:v>74.074074074074076</c:v>
              </c:pt>
              <c:pt idx="10">
                <c:v>70.370370370370367</c:v>
              </c:pt>
              <c:pt idx="11">
                <c:v>62.962962962962962</c:v>
              </c:pt>
              <c:pt idx="12">
                <c:v>74.074074074074076</c:v>
              </c:pt>
              <c:pt idx="13">
                <c:v>44.444444444444443</c:v>
              </c:pt>
              <c:pt idx="14">
                <c:v>88.888888888888886</c:v>
              </c:pt>
              <c:pt idx="15">
                <c:v>48.148148148148145</c:v>
              </c:pt>
              <c:pt idx="16">
                <c:v>55.555555555555557</c:v>
              </c:pt>
              <c:pt idx="17">
                <c:v>29.62962962962963</c:v>
              </c:pt>
              <c:pt idx="18">
                <c:v>48.148148148148145</c:v>
              </c:pt>
              <c:pt idx="19">
                <c:v>74.074074074074076</c:v>
              </c:pt>
              <c:pt idx="20">
                <c:v>44.444444444444443</c:v>
              </c:pt>
              <c:pt idx="21">
                <c:v>74.074074074074076</c:v>
              </c:pt>
              <c:pt idx="22">
                <c:v>51.851851851851855</c:v>
              </c:pt>
              <c:pt idx="23">
                <c:v>62.962962962962955</c:v>
              </c:pt>
              <c:pt idx="24">
                <c:v>48.148148148148145</c:v>
              </c:pt>
              <c:pt idx="25">
                <c:v>48.148148148148145</c:v>
              </c:pt>
              <c:pt idx="26">
                <c:v>62.962962962962955</c:v>
              </c:pt>
              <c:pt idx="27">
                <c:v>55.55555555555555</c:v>
              </c:pt>
              <c:pt idx="28">
                <c:v>74.074074074074076</c:v>
              </c:pt>
              <c:pt idx="29">
                <c:v>40.74074074074074</c:v>
              </c:pt>
              <c:pt idx="30">
                <c:v>81.481481481481481</c:v>
              </c:pt>
              <c:pt idx="31">
                <c:v>88.888888888888886</c:v>
              </c:pt>
              <c:pt idx="32">
                <c:v>77.777777777777786</c:v>
              </c:pt>
              <c:pt idx="33">
                <c:v>48.148148148148145</c:v>
              </c:pt>
              <c:pt idx="34">
                <c:v>62.962962962962955</c:v>
              </c:pt>
              <c:pt idx="35">
                <c:v>70.370370370370367</c:v>
              </c:pt>
            </c:numLit>
          </c:val>
          <c:extLst>
            <c:ext xmlns:c16="http://schemas.microsoft.com/office/drawing/2014/chart" uri="{C3380CC4-5D6E-409C-BE32-E72D297353CC}">
              <c16:uniqueId val="{00000000-5DCB-4223-B32B-8E01F7BCC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231302656"/>
        <c:axId val="184439296"/>
      </c:barChart>
      <c:catAx>
        <c:axId val="23130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Genotip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9296"/>
        <c:crosses val="min"/>
        <c:auto val="1"/>
        <c:lblAlgn val="ctr"/>
        <c:lblOffset val="100"/>
        <c:noMultiLvlLbl val="0"/>
      </c:catAx>
      <c:valAx>
        <c:axId val="1844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6E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Intensitas Penyakit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0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BINTIL AKAR PANEN
Pengaruh Mandiri Genotip (G)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Genotip (G)</c:v>
          </c:tx>
          <c:spPr>
            <a:solidFill>
              <a:srgbClr val="FDFDFD"/>
            </a:solidFill>
            <a:ln w="15875">
              <a:solidFill>
                <a:srgbClr val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5C7-4A4E-8D02-891C42855D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5C7-4A4E-8D02-891C42855D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5C7-4A4E-8D02-891C42855D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5C7-4A4E-8D02-891C42855D2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5C7-4A4E-8D02-891C42855D2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5C7-4A4E-8D02-891C42855D2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5C7-4A4E-8D02-891C42855D2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5C7-4A4E-8D02-891C42855D2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5C7-4A4E-8D02-891C42855D2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5C7-4A4E-8D02-891C42855D2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5C7-4A4E-8D02-891C42855D2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5C7-4A4E-8D02-891C42855D2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5C7-4A4E-8D02-891C42855D2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55C7-4A4E-8D02-891C42855D2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55C7-4A4E-8D02-891C42855D2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5C7-4A4E-8D02-891C42855D2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55C7-4A4E-8D02-891C42855D2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55C7-4A4E-8D02-891C42855D2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55C7-4A4E-8D02-891C42855D2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55C7-4A4E-8D02-891C42855D2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55C7-4A4E-8D02-891C42855D2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55C7-4A4E-8D02-891C42855D2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55C7-4A4E-8D02-891C42855D2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55C7-4A4E-8D02-891C42855D2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55C7-4A4E-8D02-891C42855D2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55C7-4A4E-8D02-891C42855D2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55C7-4A4E-8D02-891C42855D2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b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55C7-4A4E-8D02-891C42855D2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55C7-4A4E-8D02-891C42855D2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55C7-4A4E-8D02-891C42855D2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55C7-4A4E-8D02-891C42855D2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55C7-4A4E-8D02-891C42855D2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55C7-4A4E-8D02-891C42855D2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55C7-4A4E-8D02-891C42855D2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55C7-4A4E-8D02-891C42855D2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r>
                      <a:rPr lang="en-US"/>
                      <a:t>a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55C7-4A4E-8D02-891C42855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</c:strLit>
          </c:cat>
          <c:val>
            <c:numLit>
              <c:formatCode>General</c:formatCode>
              <c:ptCount val="36"/>
              <c:pt idx="0">
                <c:v>35.070565355575319</c:v>
              </c:pt>
              <c:pt idx="1">
                <c:v>45.555555556666668</c:v>
              </c:pt>
              <c:pt idx="2">
                <c:v>36.777777780000001</c:v>
              </c:pt>
              <c:pt idx="3">
                <c:v>49.737198150977463</c:v>
              </c:pt>
              <c:pt idx="4">
                <c:v>60.444444443333332</c:v>
              </c:pt>
              <c:pt idx="5">
                <c:v>40.000000003333334</c:v>
              </c:pt>
              <c:pt idx="6">
                <c:v>69.111111113333337</c:v>
              </c:pt>
              <c:pt idx="7">
                <c:v>68.333333343333337</c:v>
              </c:pt>
              <c:pt idx="8">
                <c:v>26.247246419992301</c:v>
              </c:pt>
              <c:pt idx="9">
                <c:v>44.5</c:v>
              </c:pt>
              <c:pt idx="10">
                <c:v>41.722222223333333</c:v>
              </c:pt>
              <c:pt idx="11">
                <c:v>70.444444446666665</c:v>
              </c:pt>
              <c:pt idx="12">
                <c:v>36.222222223333333</c:v>
              </c:pt>
              <c:pt idx="13">
                <c:v>55.222222219999999</c:v>
              </c:pt>
              <c:pt idx="14">
                <c:v>44.580661603705408</c:v>
              </c:pt>
              <c:pt idx="15">
                <c:v>58.48723747082726</c:v>
              </c:pt>
              <c:pt idx="16">
                <c:v>44.888888889999997</c:v>
              </c:pt>
              <c:pt idx="17">
                <c:v>66.888888890000004</c:v>
              </c:pt>
              <c:pt idx="18">
                <c:v>56</c:v>
              </c:pt>
              <c:pt idx="19">
                <c:v>46.277777776666667</c:v>
              </c:pt>
              <c:pt idx="20">
                <c:v>39.414066527556784</c:v>
              </c:pt>
              <c:pt idx="21">
                <c:v>48.555555556666668</c:v>
              </c:pt>
              <c:pt idx="22">
                <c:v>72.666666679999992</c:v>
              </c:pt>
              <c:pt idx="23">
                <c:v>51.747453498296842</c:v>
              </c:pt>
              <c:pt idx="24">
                <c:v>20.964882493285486</c:v>
              </c:pt>
              <c:pt idx="25">
                <c:v>39.222222219999999</c:v>
              </c:pt>
              <c:pt idx="26">
                <c:v>42.247587640136814</c:v>
              </c:pt>
              <c:pt idx="27">
                <c:v>66.111111109999996</c:v>
              </c:pt>
              <c:pt idx="28">
                <c:v>31.904014152844319</c:v>
              </c:pt>
              <c:pt idx="29">
                <c:v>45.777777776666667</c:v>
              </c:pt>
              <c:pt idx="30">
                <c:v>37</c:v>
              </c:pt>
              <c:pt idx="31">
                <c:v>32.61111111333333</c:v>
              </c:pt>
              <c:pt idx="32">
                <c:v>30.777777776666667</c:v>
              </c:pt>
              <c:pt idx="33">
                <c:v>41.914316576983531</c:v>
              </c:pt>
              <c:pt idx="34">
                <c:v>49.298548644779409</c:v>
              </c:pt>
              <c:pt idx="35">
                <c:v>41.111111110000003</c:v>
              </c:pt>
            </c:numLit>
          </c:val>
          <c:extLst>
            <c:ext xmlns:c16="http://schemas.microsoft.com/office/drawing/2014/chart" uri="{C3380CC4-5D6E-409C-BE32-E72D297353CC}">
              <c16:uniqueId val="{00000000-55C7-4A4E-8D02-891C4285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184490496"/>
        <c:axId val="184237376"/>
      </c:barChart>
      <c:catAx>
        <c:axId val="18449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Genotip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7376"/>
        <c:crosses val="min"/>
        <c:auto val="1"/>
        <c:lblAlgn val="ctr"/>
        <c:lblOffset val="100"/>
        <c:noMultiLvlLbl val="0"/>
      </c:catAx>
      <c:valAx>
        <c:axId val="1842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6E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Bintil Akar Panen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AKAR PANEN
Pengaruh Mandiri Genotip (G)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Genotip (G)</c:v>
          </c:tx>
          <c:spPr>
            <a:solidFill>
              <a:srgbClr val="FDFDFD"/>
            </a:solidFill>
            <a:ln w="15875">
              <a:solidFill>
                <a:srgbClr val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CE4-4660-BBD7-B892FA8591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CE4-4660-BBD7-B892FA8591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CE4-4660-BBD7-B892FA85913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CE4-4660-BBD7-B892FA8591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CE4-4660-BBD7-B892FA85913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CE4-4660-BBD7-B892FA85913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CE4-4660-BBD7-B892FA85913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CE4-4660-BBD7-B892FA85913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CE4-4660-BBD7-B892FA85913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CE4-4660-BBD7-B892FA85913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CE4-4660-BBD7-B892FA85913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CE4-4660-BBD7-B892FA85913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CE4-4660-BBD7-B892FA85913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CCE4-4660-BBD7-B892FA85913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CCE4-4660-BBD7-B892FA85913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CE4-4660-BBD7-B892FA85913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CCE4-4660-BBD7-B892FA85913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CCE4-4660-BBD7-B892FA85913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CCE4-4660-BBD7-B892FA85913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CE4-4660-BBD7-B892FA85913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CCE4-4660-BBD7-B892FA85913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CCE4-4660-BBD7-B892FA85913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CCE4-4660-BBD7-B892FA85913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CCE4-4660-BBD7-B892FA85913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CCE4-4660-BBD7-B892FA85913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CCE4-4660-BBD7-B892FA85913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CCE4-4660-BBD7-B892FA85913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CCE4-4660-BBD7-B892FA85913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CCE4-4660-BBD7-B892FA85913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CCE4-4660-BBD7-B892FA85913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CCE4-4660-BBD7-B892FA859138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CCE4-4660-BBD7-B892FA859138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CCE4-4660-BBD7-B892FA859138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CCE4-4660-BBD7-B892FA859138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CCE4-4660-BBD7-B892FA85913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CCE4-4660-BBD7-B892FA8591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</c:strLit>
          </c:cat>
          <c:val>
            <c:numLit>
              <c:formatCode>General</c:formatCode>
              <c:ptCount val="36"/>
              <c:pt idx="0">
                <c:v>13.88888889</c:v>
              </c:pt>
              <c:pt idx="1">
                <c:v>14</c:v>
              </c:pt>
              <c:pt idx="2">
                <c:v>14.444444443333332</c:v>
              </c:pt>
              <c:pt idx="3">
                <c:v>15</c:v>
              </c:pt>
              <c:pt idx="4">
                <c:v>11.444444446666667</c:v>
              </c:pt>
              <c:pt idx="5">
                <c:v>15.333333333333334</c:v>
              </c:pt>
              <c:pt idx="6">
                <c:v>12.444444446666667</c:v>
              </c:pt>
              <c:pt idx="7">
                <c:v>12.888888887666667</c:v>
              </c:pt>
              <c:pt idx="8">
                <c:v>12</c:v>
              </c:pt>
              <c:pt idx="9">
                <c:v>12.88888889</c:v>
              </c:pt>
              <c:pt idx="10">
                <c:v>12.888888887666667</c:v>
              </c:pt>
              <c:pt idx="11">
                <c:v>14.11111111</c:v>
              </c:pt>
              <c:pt idx="12">
                <c:v>15.222222223333333</c:v>
              </c:pt>
              <c:pt idx="13">
                <c:v>10.333333335666666</c:v>
              </c:pt>
              <c:pt idx="14">
                <c:v>15.999999996666666</c:v>
              </c:pt>
              <c:pt idx="15">
                <c:v>17.111111113333333</c:v>
              </c:pt>
              <c:pt idx="16">
                <c:v>13.777777778999999</c:v>
              </c:pt>
              <c:pt idx="17">
                <c:v>10.666666664333334</c:v>
              </c:pt>
              <c:pt idx="18">
                <c:v>15.11111111</c:v>
              </c:pt>
              <c:pt idx="19">
                <c:v>14.333333333333332</c:v>
              </c:pt>
              <c:pt idx="20">
                <c:v>15.111111113333333</c:v>
              </c:pt>
              <c:pt idx="21">
                <c:v>16</c:v>
              </c:pt>
              <c:pt idx="22">
                <c:v>12.555555556666667</c:v>
              </c:pt>
              <c:pt idx="23">
                <c:v>13.999999996666666</c:v>
              </c:pt>
              <c:pt idx="24">
                <c:v>14.555555556666667</c:v>
              </c:pt>
              <c:pt idx="25">
                <c:v>12.000000001</c:v>
              </c:pt>
              <c:pt idx="26">
                <c:v>14.444444443333332</c:v>
              </c:pt>
              <c:pt idx="27">
                <c:v>12.33333333</c:v>
              </c:pt>
              <c:pt idx="28">
                <c:v>15</c:v>
              </c:pt>
              <c:pt idx="29">
                <c:v>14.111111113333333</c:v>
              </c:pt>
              <c:pt idx="30">
                <c:v>12.960851500554817</c:v>
              </c:pt>
              <c:pt idx="31">
                <c:v>10.444444443333333</c:v>
              </c:pt>
              <c:pt idx="32">
                <c:v>18.444444443333332</c:v>
              </c:pt>
              <c:pt idx="33">
                <c:v>16</c:v>
              </c:pt>
              <c:pt idx="34">
                <c:v>15.777777776666667</c:v>
              </c:pt>
              <c:pt idx="35">
                <c:v>14.88888889</c:v>
              </c:pt>
            </c:numLit>
          </c:val>
          <c:extLst>
            <c:ext xmlns:c16="http://schemas.microsoft.com/office/drawing/2014/chart" uri="{C3380CC4-5D6E-409C-BE32-E72D297353CC}">
              <c16:uniqueId val="{00000000-CCE4-4660-BBD7-B892FA859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188427776"/>
        <c:axId val="184435840"/>
      </c:barChart>
      <c:catAx>
        <c:axId val="18842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Genotip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5840"/>
        <c:crosses val="min"/>
        <c:auto val="1"/>
        <c:lblAlgn val="ctr"/>
        <c:lblOffset val="100"/>
        <c:noMultiLvlLbl val="0"/>
      </c:catAx>
      <c:valAx>
        <c:axId val="1844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6E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Akar Panen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2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PANJANG AKAR PANEN
Pengaruh Mandiri Genotip (G)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Genotip (G)</c:v>
          </c:tx>
          <c:spPr>
            <a:solidFill>
              <a:srgbClr val="FDFDFD"/>
            </a:solidFill>
            <a:ln w="15875">
              <a:solidFill>
                <a:srgbClr val="0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FFC-47DC-B019-07E04A774F8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FFC-47DC-B019-07E04A774F8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FFC-47DC-B019-07E04A774F8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FFC-47DC-B019-07E04A774F8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FFC-47DC-B019-07E04A774F8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FFC-47DC-B019-07E04A774F8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FFC-47DC-B019-07E04A774F8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FFC-47DC-B019-07E04A774F8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FFC-47DC-B019-07E04A774F8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FFC-47DC-B019-07E04A774F8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3FFC-47DC-B019-07E04A774F8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FFC-47DC-B019-07E04A774F8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FFC-47DC-B019-07E04A774F8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3FFC-47DC-B019-07E04A774F8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3FFC-47DC-B019-07E04A774F8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3FFC-47DC-B019-07E04A774F8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3FFC-47DC-B019-07E04A774F8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3FFC-47DC-B019-07E04A774F8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3FFC-47DC-B019-07E04A774F8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3FFC-47DC-B019-07E04A774F8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3FFC-47DC-B019-07E04A774F8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3FFC-47DC-B019-07E04A774F8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3FFC-47DC-B019-07E04A774F8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3FFC-47DC-B019-07E04A774F8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3FFC-47DC-B019-07E04A774F8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3FFC-47DC-B019-07E04A774F8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3FFC-47DC-B019-07E04A774F8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3FFC-47DC-B019-07E04A774F8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3FFC-47DC-B019-07E04A774F8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3FFC-47DC-B019-07E04A774F8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3FFC-47DC-B019-07E04A774F8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3FFC-47DC-B019-07E04A774F8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3FFC-47DC-B019-07E04A774F8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3FFC-47DC-B019-07E04A774F8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3FFC-47DC-B019-07E04A774F8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3FFC-47DC-B019-07E04A774F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3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</c:strLit>
          </c:cat>
          <c:val>
            <c:numLit>
              <c:formatCode>General</c:formatCode>
              <c:ptCount val="36"/>
              <c:pt idx="0">
                <c:v>48.222222219999999</c:v>
              </c:pt>
              <c:pt idx="1">
                <c:v>47.444444443333332</c:v>
              </c:pt>
              <c:pt idx="2">
                <c:v>44.222222223333333</c:v>
              </c:pt>
              <c:pt idx="3">
                <c:v>57.444444446666665</c:v>
              </c:pt>
              <c:pt idx="4">
                <c:v>47.444444446666665</c:v>
              </c:pt>
              <c:pt idx="5">
                <c:v>54.777777780000001</c:v>
              </c:pt>
              <c:pt idx="6">
                <c:v>52.444444446666665</c:v>
              </c:pt>
              <c:pt idx="7">
                <c:v>47.888888889999997</c:v>
              </c:pt>
              <c:pt idx="8">
                <c:v>40.555555553333335</c:v>
              </c:pt>
              <c:pt idx="9">
                <c:v>49.444444446666665</c:v>
              </c:pt>
              <c:pt idx="10">
                <c:v>52.666666666666664</c:v>
              </c:pt>
              <c:pt idx="11">
                <c:v>58.444444446666665</c:v>
              </c:pt>
              <c:pt idx="12">
                <c:v>54.333333333333336</c:v>
              </c:pt>
              <c:pt idx="13">
                <c:v>45.88888888666667</c:v>
              </c:pt>
              <c:pt idx="14">
                <c:v>52.444444446666665</c:v>
              </c:pt>
              <c:pt idx="15">
                <c:v>49</c:v>
              </c:pt>
              <c:pt idx="16">
                <c:v>46.88888888666667</c:v>
              </c:pt>
              <c:pt idx="17">
                <c:v>50.444444446666665</c:v>
              </c:pt>
              <c:pt idx="18">
                <c:v>53.222222223333333</c:v>
              </c:pt>
              <c:pt idx="19">
                <c:v>50.222222223333333</c:v>
              </c:pt>
              <c:pt idx="20">
                <c:v>45.666666666666664</c:v>
              </c:pt>
              <c:pt idx="21">
                <c:v>40.444444446666665</c:v>
              </c:pt>
              <c:pt idx="22">
                <c:v>63.555555556666668</c:v>
              </c:pt>
              <c:pt idx="23">
                <c:v>58.222222223333333</c:v>
              </c:pt>
              <c:pt idx="24">
                <c:v>45.333333333333336</c:v>
              </c:pt>
              <c:pt idx="25">
                <c:v>56.666666669999998</c:v>
              </c:pt>
              <c:pt idx="26">
                <c:v>48.333333333333336</c:v>
              </c:pt>
              <c:pt idx="27">
                <c:v>48.888888889999997</c:v>
              </c:pt>
              <c:pt idx="28">
                <c:v>46.111111110000003</c:v>
              </c:pt>
              <c:pt idx="29">
                <c:v>52.888888889999997</c:v>
              </c:pt>
              <c:pt idx="30">
                <c:v>45.777777780000001</c:v>
              </c:pt>
              <c:pt idx="31">
                <c:v>47.888888889999997</c:v>
              </c:pt>
              <c:pt idx="32">
                <c:v>38.666666666666664</c:v>
              </c:pt>
              <c:pt idx="33">
                <c:v>56.444444446666665</c:v>
              </c:pt>
              <c:pt idx="34">
                <c:v>48.444444446666665</c:v>
              </c:pt>
              <c:pt idx="35">
                <c:v>54.333333330000002</c:v>
              </c:pt>
            </c:numLit>
          </c:val>
          <c:extLst>
            <c:ext xmlns:c16="http://schemas.microsoft.com/office/drawing/2014/chart" uri="{C3380CC4-5D6E-409C-BE32-E72D297353CC}">
              <c16:uniqueId val="{00000000-3FFC-47DC-B019-07E04A774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5"/>
        <c:axId val="197280256"/>
        <c:axId val="184437568"/>
      </c:barChart>
      <c:catAx>
        <c:axId val="19728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Genotip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37568"/>
        <c:crosses val="min"/>
        <c:auto val="1"/>
        <c:lblAlgn val="ctr"/>
        <c:lblOffset val="100"/>
        <c:noMultiLvlLbl val="0"/>
      </c:catAx>
      <c:valAx>
        <c:axId val="1844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E6E6E6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Panjang Akar Panen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8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30</xdr:row>
      <xdr:rowOff>0</xdr:rowOff>
    </xdr:from>
    <xdr:to>
      <xdr:col>35</xdr:col>
      <xdr:colOff>323850</xdr:colOff>
      <xdr:row>50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13E28D-EE2C-3D07-9F72-4FE876DE3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30</xdr:row>
      <xdr:rowOff>3810</xdr:rowOff>
    </xdr:from>
    <xdr:to>
      <xdr:col>34</xdr:col>
      <xdr:colOff>533400</xdr:colOff>
      <xdr:row>50</xdr:row>
      <xdr:rowOff>77153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85764-F79E-DB94-FCEC-7A9EFCC74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30</xdr:row>
      <xdr:rowOff>0</xdr:rowOff>
    </xdr:from>
    <xdr:to>
      <xdr:col>36</xdr:col>
      <xdr:colOff>66675</xdr:colOff>
      <xdr:row>50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1C006-FD2D-A4A2-E980-D86234101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30</xdr:row>
      <xdr:rowOff>0</xdr:rowOff>
    </xdr:from>
    <xdr:to>
      <xdr:col>36</xdr:col>
      <xdr:colOff>47625</xdr:colOff>
      <xdr:row>50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2F139-0EC6-44B4-D254-05CD81CCF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e8a8a2d52f924cf/Uji%20Lanjut%20non%20Fakto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nsitas Penyakit"/>
      <sheetName val="Anova_Perhitungan Intensit_1"/>
      <sheetName val="Perhitungan Intensitas Penyakit"/>
      <sheetName val="Tinggi Tanaman"/>
      <sheetName val="Jumlah Daun"/>
      <sheetName val="Jumlah Cabang Produktif"/>
      <sheetName val="Luas Daun"/>
      <sheetName val="Bintil Akar"/>
      <sheetName val="Jumlah Akar"/>
      <sheetName val="Panjang Akar"/>
      <sheetName val="Berat 100 Biji"/>
      <sheetName val="Jumlah Biji"/>
      <sheetName val="Jumlah Polong"/>
      <sheetName val="Umur Panen"/>
      <sheetName val="Umur Berbunga"/>
      <sheetName val="Sheet4"/>
      <sheetName val="Anova_Bobot Biji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2">
          <cell r="A22" t="str">
            <v>ANALISIS RAGAM UNTUK VARIABEL BINTIL AKAR PANEN</v>
          </cell>
        </row>
      </sheetData>
      <sheetData sheetId="8">
        <row r="22">
          <cell r="A22" t="str">
            <v>ANALISIS RAGAM UNTUK VARIABEL JUMLAH AKAR PANEN</v>
          </cell>
        </row>
      </sheetData>
      <sheetData sheetId="9">
        <row r="22">
          <cell r="A22" t="str">
            <v>ANALISIS RAGAM UNTUK VARIABEL PANJANG AKAR PANEN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workbookViewId="0">
      <selection activeCell="K12" sqref="K12"/>
    </sheetView>
  </sheetViews>
  <sheetFormatPr defaultRowHeight="14.5" x14ac:dyDescent="0.35"/>
  <cols>
    <col min="1" max="1" width="32.26953125" bestFit="1" customWidth="1"/>
    <col min="2" max="5" width="12" bestFit="1" customWidth="1"/>
  </cols>
  <sheetData>
    <row r="1" spans="1:6" x14ac:dyDescent="0.35">
      <c r="A1" t="s">
        <v>2</v>
      </c>
    </row>
    <row r="2" spans="1:6" x14ac:dyDescent="0.35">
      <c r="A2" t="s">
        <v>319</v>
      </c>
    </row>
    <row r="5" spans="1:6" x14ac:dyDescent="0.35">
      <c r="A5" s="1" t="s">
        <v>320</v>
      </c>
      <c r="B5" s="1" t="s">
        <v>0</v>
      </c>
      <c r="C5" s="5"/>
      <c r="D5" s="5"/>
      <c r="E5" s="6"/>
    </row>
    <row r="6" spans="1:6" x14ac:dyDescent="0.35">
      <c r="A6" s="1" t="s">
        <v>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22.222222222222221</v>
      </c>
      <c r="C7" s="7">
        <v>33.333333333333329</v>
      </c>
      <c r="D7" s="7">
        <v>31.25</v>
      </c>
      <c r="E7" s="2">
        <v>28.93518518518518</v>
      </c>
      <c r="F7">
        <f>SUM(B7:D7)</f>
        <v>86.805555555555543</v>
      </c>
    </row>
    <row r="8" spans="1:6" x14ac:dyDescent="0.35">
      <c r="A8" s="8">
        <v>2</v>
      </c>
      <c r="B8" s="8">
        <v>44.444444444444443</v>
      </c>
      <c r="C8">
        <v>38.888888888888893</v>
      </c>
      <c r="D8">
        <v>37.5</v>
      </c>
      <c r="E8" s="9">
        <v>40.277777777777779</v>
      </c>
      <c r="F8">
        <f t="shared" ref="F8:F42" si="0">SUM(B8:D8)</f>
        <v>120.83333333333334</v>
      </c>
    </row>
    <row r="9" spans="1:6" x14ac:dyDescent="0.35">
      <c r="A9" s="8">
        <v>3</v>
      </c>
      <c r="B9" s="8">
        <v>33.333333333333329</v>
      </c>
      <c r="C9">
        <v>27.777777777777779</v>
      </c>
      <c r="D9">
        <v>12.5</v>
      </c>
      <c r="E9" s="9">
        <v>24.537037037037038</v>
      </c>
      <c r="F9">
        <f t="shared" si="0"/>
        <v>73.611111111111114</v>
      </c>
    </row>
    <row r="10" spans="1:6" x14ac:dyDescent="0.35">
      <c r="A10" s="8">
        <v>4</v>
      </c>
      <c r="B10" s="8">
        <v>50</v>
      </c>
      <c r="C10">
        <v>38.888888888888893</v>
      </c>
      <c r="D10">
        <v>43.75</v>
      </c>
      <c r="E10" s="9">
        <v>44.212962962962962</v>
      </c>
      <c r="F10">
        <f t="shared" si="0"/>
        <v>132.63888888888889</v>
      </c>
    </row>
    <row r="11" spans="1:6" x14ac:dyDescent="0.35">
      <c r="A11" s="8">
        <v>5</v>
      </c>
      <c r="B11" s="8">
        <v>38.888888888888893</v>
      </c>
      <c r="C11">
        <v>66.666666666666657</v>
      </c>
      <c r="D11">
        <v>93.75</v>
      </c>
      <c r="E11" s="9">
        <v>66.435185185185176</v>
      </c>
      <c r="F11">
        <f t="shared" si="0"/>
        <v>199.30555555555554</v>
      </c>
    </row>
    <row r="12" spans="1:6" x14ac:dyDescent="0.35">
      <c r="A12" s="8">
        <v>6</v>
      </c>
      <c r="B12" s="8">
        <v>33.333333333333329</v>
      </c>
      <c r="C12">
        <v>33.333333333333329</v>
      </c>
      <c r="D12">
        <v>31.25</v>
      </c>
      <c r="E12" s="9">
        <v>32.638888888888886</v>
      </c>
      <c r="F12">
        <f t="shared" si="0"/>
        <v>97.916666666666657</v>
      </c>
    </row>
    <row r="13" spans="1:6" x14ac:dyDescent="0.35">
      <c r="A13" s="8">
        <v>7</v>
      </c>
      <c r="B13" s="8">
        <v>0</v>
      </c>
      <c r="C13">
        <v>5.5555555555555554</v>
      </c>
      <c r="D13">
        <v>12.5</v>
      </c>
      <c r="E13" s="9">
        <v>6.018518518518519</v>
      </c>
      <c r="F13">
        <f t="shared" si="0"/>
        <v>18.055555555555557</v>
      </c>
    </row>
    <row r="14" spans="1:6" x14ac:dyDescent="0.35">
      <c r="A14" s="8">
        <v>8</v>
      </c>
      <c r="B14" s="8">
        <v>55.555555555555557</v>
      </c>
      <c r="C14">
        <v>33.333333333333329</v>
      </c>
      <c r="D14">
        <v>25</v>
      </c>
      <c r="E14" s="9">
        <v>37.962962962962962</v>
      </c>
      <c r="F14">
        <f t="shared" si="0"/>
        <v>113.88888888888889</v>
      </c>
    </row>
    <row r="15" spans="1:6" x14ac:dyDescent="0.35">
      <c r="A15" s="8">
        <v>9</v>
      </c>
      <c r="B15" s="8">
        <v>38.888888888888893</v>
      </c>
      <c r="C15">
        <v>33.333333333333329</v>
      </c>
      <c r="D15">
        <v>18.75</v>
      </c>
      <c r="E15" s="9">
        <v>30.324074074074076</v>
      </c>
      <c r="F15">
        <f t="shared" si="0"/>
        <v>90.972222222222229</v>
      </c>
    </row>
    <row r="16" spans="1:6" x14ac:dyDescent="0.35">
      <c r="A16" s="8">
        <v>10</v>
      </c>
      <c r="B16" s="8">
        <v>44.444444444444443</v>
      </c>
      <c r="C16">
        <v>33.333333333333329</v>
      </c>
      <c r="D16">
        <v>25</v>
      </c>
      <c r="E16" s="9">
        <v>34.25925925925926</v>
      </c>
      <c r="F16">
        <f t="shared" si="0"/>
        <v>102.77777777777777</v>
      </c>
    </row>
    <row r="17" spans="1:6" x14ac:dyDescent="0.35">
      <c r="A17" s="8">
        <v>11</v>
      </c>
      <c r="B17" s="8">
        <v>27.777777777777779</v>
      </c>
      <c r="C17">
        <v>61.111111111111114</v>
      </c>
      <c r="D17">
        <v>25</v>
      </c>
      <c r="E17" s="9">
        <v>37.962962962962962</v>
      </c>
      <c r="F17">
        <f t="shared" si="0"/>
        <v>113.88888888888889</v>
      </c>
    </row>
    <row r="18" spans="1:6" x14ac:dyDescent="0.35">
      <c r="A18" s="8">
        <v>12</v>
      </c>
      <c r="B18" s="8">
        <v>50</v>
      </c>
      <c r="C18">
        <v>22.222222222222221</v>
      </c>
      <c r="D18">
        <v>25</v>
      </c>
      <c r="E18" s="9">
        <v>32.407407407407412</v>
      </c>
      <c r="F18">
        <f t="shared" si="0"/>
        <v>97.222222222222229</v>
      </c>
    </row>
    <row r="19" spans="1:6" x14ac:dyDescent="0.35">
      <c r="A19" s="8">
        <v>13</v>
      </c>
      <c r="B19" s="8">
        <v>0</v>
      </c>
      <c r="C19">
        <v>5.5555555555555554</v>
      </c>
      <c r="D19">
        <v>12.5</v>
      </c>
      <c r="E19" s="9">
        <v>6.018518518518519</v>
      </c>
      <c r="F19">
        <f t="shared" si="0"/>
        <v>18.055555555555557</v>
      </c>
    </row>
    <row r="20" spans="1:6" x14ac:dyDescent="0.35">
      <c r="A20" s="8">
        <v>14</v>
      </c>
      <c r="B20" s="8">
        <v>0</v>
      </c>
      <c r="C20">
        <v>11.111111111111111</v>
      </c>
      <c r="D20">
        <v>31.25</v>
      </c>
      <c r="E20" s="9">
        <v>14.120370370370372</v>
      </c>
      <c r="F20">
        <f t="shared" si="0"/>
        <v>42.361111111111114</v>
      </c>
    </row>
    <row r="21" spans="1:6" x14ac:dyDescent="0.35">
      <c r="A21" s="8">
        <v>15</v>
      </c>
      <c r="B21" s="8">
        <v>55.555555555555557</v>
      </c>
      <c r="C21">
        <v>61.111111111111114</v>
      </c>
      <c r="D21">
        <v>31.25</v>
      </c>
      <c r="E21" s="9">
        <v>49.305555555555564</v>
      </c>
      <c r="F21">
        <f t="shared" si="0"/>
        <v>147.91666666666669</v>
      </c>
    </row>
    <row r="22" spans="1:6" x14ac:dyDescent="0.35">
      <c r="A22" s="8">
        <v>16</v>
      </c>
      <c r="B22" s="8">
        <v>55.555555555555557</v>
      </c>
      <c r="C22">
        <v>44.444444444444443</v>
      </c>
      <c r="D22">
        <v>18.75</v>
      </c>
      <c r="E22" s="9">
        <v>39.583333333333336</v>
      </c>
      <c r="F22">
        <f t="shared" si="0"/>
        <v>118.75</v>
      </c>
    </row>
    <row r="23" spans="1:6" x14ac:dyDescent="0.35">
      <c r="A23" s="8">
        <v>17</v>
      </c>
      <c r="B23" s="8">
        <v>50</v>
      </c>
      <c r="C23">
        <v>38.888888888888893</v>
      </c>
      <c r="D23">
        <v>18.75</v>
      </c>
      <c r="E23" s="9">
        <v>35.879629629629626</v>
      </c>
      <c r="F23">
        <f t="shared" si="0"/>
        <v>107.63888888888889</v>
      </c>
    </row>
    <row r="24" spans="1:6" x14ac:dyDescent="0.35">
      <c r="A24" s="8">
        <v>18</v>
      </c>
      <c r="B24" s="8">
        <v>11.111111111111111</v>
      </c>
      <c r="C24">
        <v>16.666666666666664</v>
      </c>
      <c r="D24">
        <v>31.25</v>
      </c>
      <c r="E24" s="9">
        <v>19.675925925925924</v>
      </c>
      <c r="F24">
        <f t="shared" si="0"/>
        <v>59.027777777777771</v>
      </c>
    </row>
    <row r="25" spans="1:6" x14ac:dyDescent="0.35">
      <c r="A25" s="8">
        <v>19</v>
      </c>
      <c r="B25" s="8">
        <v>61.111111111111114</v>
      </c>
      <c r="C25">
        <v>38.888888888888893</v>
      </c>
      <c r="D25">
        <v>12.5</v>
      </c>
      <c r="E25" s="9">
        <v>37.5</v>
      </c>
      <c r="F25">
        <f t="shared" si="0"/>
        <v>112.5</v>
      </c>
    </row>
    <row r="26" spans="1:6" x14ac:dyDescent="0.35">
      <c r="A26" s="8">
        <v>20</v>
      </c>
      <c r="B26" s="8">
        <v>50</v>
      </c>
      <c r="C26">
        <v>33.333333333333329</v>
      </c>
      <c r="D26">
        <v>25</v>
      </c>
      <c r="E26" s="9">
        <v>36.111111111111107</v>
      </c>
      <c r="F26">
        <f t="shared" si="0"/>
        <v>108.33333333333333</v>
      </c>
    </row>
    <row r="27" spans="1:6" x14ac:dyDescent="0.35">
      <c r="A27" s="8">
        <v>21</v>
      </c>
      <c r="B27" s="8">
        <v>38.888888888888893</v>
      </c>
      <c r="C27">
        <v>44.444444444444443</v>
      </c>
      <c r="D27">
        <v>12.5</v>
      </c>
      <c r="E27" s="9">
        <v>31.944444444444446</v>
      </c>
      <c r="F27">
        <f t="shared" si="0"/>
        <v>95.833333333333343</v>
      </c>
    </row>
    <row r="28" spans="1:6" x14ac:dyDescent="0.35">
      <c r="A28" s="8">
        <v>22</v>
      </c>
      <c r="B28" s="8">
        <v>55.555555555555557</v>
      </c>
      <c r="C28">
        <v>33.333333333333329</v>
      </c>
      <c r="D28">
        <v>37.5</v>
      </c>
      <c r="E28" s="9">
        <v>42.129629629629626</v>
      </c>
      <c r="F28">
        <f t="shared" si="0"/>
        <v>126.38888888888889</v>
      </c>
    </row>
    <row r="29" spans="1:6" x14ac:dyDescent="0.35">
      <c r="A29" s="8">
        <v>23</v>
      </c>
      <c r="B29" s="8">
        <v>0</v>
      </c>
      <c r="C29">
        <v>5.5555555555555554</v>
      </c>
      <c r="D29">
        <v>25</v>
      </c>
      <c r="E29" s="9">
        <v>10.185185185185185</v>
      </c>
      <c r="F29">
        <f t="shared" si="0"/>
        <v>30.555555555555557</v>
      </c>
    </row>
    <row r="30" spans="1:6" x14ac:dyDescent="0.35">
      <c r="A30" s="8">
        <v>24</v>
      </c>
      <c r="B30" s="8">
        <v>11.111111111111111</v>
      </c>
      <c r="C30">
        <v>16.666666666666664</v>
      </c>
      <c r="D30">
        <v>31.25</v>
      </c>
      <c r="E30" s="9">
        <v>19.675925925925924</v>
      </c>
      <c r="F30">
        <f t="shared" si="0"/>
        <v>59.027777777777771</v>
      </c>
    </row>
    <row r="31" spans="1:6" x14ac:dyDescent="0.35">
      <c r="A31" s="8">
        <v>25</v>
      </c>
      <c r="B31" s="8">
        <v>38.888888888888893</v>
      </c>
      <c r="C31">
        <v>44.444444444444443</v>
      </c>
      <c r="D31">
        <v>25</v>
      </c>
      <c r="E31" s="9">
        <v>36.111111111111114</v>
      </c>
      <c r="F31">
        <f t="shared" si="0"/>
        <v>108.33333333333334</v>
      </c>
    </row>
    <row r="32" spans="1:6" x14ac:dyDescent="0.35">
      <c r="A32" s="8">
        <v>26</v>
      </c>
      <c r="B32" s="8">
        <v>0</v>
      </c>
      <c r="C32">
        <v>11.111111111111111</v>
      </c>
      <c r="D32">
        <v>18.75</v>
      </c>
      <c r="E32" s="9">
        <v>9.9537037037037042</v>
      </c>
      <c r="F32">
        <f t="shared" si="0"/>
        <v>29.861111111111111</v>
      </c>
    </row>
    <row r="33" spans="1:14" x14ac:dyDescent="0.35">
      <c r="A33" s="8">
        <v>27</v>
      </c>
      <c r="B33" s="8">
        <v>72.222222222222214</v>
      </c>
      <c r="C33">
        <v>27.777777777777779</v>
      </c>
      <c r="D33">
        <v>31.25</v>
      </c>
      <c r="E33" s="9">
        <v>43.75</v>
      </c>
      <c r="F33">
        <f t="shared" si="0"/>
        <v>131.25</v>
      </c>
    </row>
    <row r="34" spans="1:14" x14ac:dyDescent="0.35">
      <c r="A34" s="8">
        <v>28</v>
      </c>
      <c r="B34" s="8">
        <v>50</v>
      </c>
      <c r="C34">
        <v>50</v>
      </c>
      <c r="D34">
        <v>50</v>
      </c>
      <c r="E34" s="9">
        <v>50</v>
      </c>
      <c r="F34">
        <f t="shared" si="0"/>
        <v>150</v>
      </c>
    </row>
    <row r="35" spans="1:14" x14ac:dyDescent="0.35">
      <c r="A35" s="8">
        <v>29</v>
      </c>
      <c r="B35" s="8">
        <v>50</v>
      </c>
      <c r="C35">
        <v>22.222222222222221</v>
      </c>
      <c r="D35">
        <v>18.75</v>
      </c>
      <c r="E35" s="9">
        <v>30.324074074074076</v>
      </c>
      <c r="F35">
        <f t="shared" si="0"/>
        <v>90.972222222222229</v>
      </c>
    </row>
    <row r="36" spans="1:14" x14ac:dyDescent="0.35">
      <c r="A36" s="8">
        <v>30</v>
      </c>
      <c r="B36" s="8">
        <v>66.666666666666657</v>
      </c>
      <c r="C36">
        <v>44.444444444444443</v>
      </c>
      <c r="D36">
        <v>18.75</v>
      </c>
      <c r="E36" s="9">
        <v>43.287037037037031</v>
      </c>
      <c r="F36">
        <f t="shared" si="0"/>
        <v>129.86111111111109</v>
      </c>
    </row>
    <row r="37" spans="1:14" x14ac:dyDescent="0.35">
      <c r="A37" s="8">
        <v>31</v>
      </c>
      <c r="B37" s="8">
        <v>50</v>
      </c>
      <c r="C37">
        <v>22.222222222222221</v>
      </c>
      <c r="D37">
        <v>25</v>
      </c>
      <c r="E37" s="9">
        <v>32.407407407407412</v>
      </c>
      <c r="F37">
        <f t="shared" si="0"/>
        <v>97.222222222222229</v>
      </c>
    </row>
    <row r="38" spans="1:14" x14ac:dyDescent="0.35">
      <c r="A38" s="8">
        <v>32</v>
      </c>
      <c r="B38" s="8">
        <v>0</v>
      </c>
      <c r="C38">
        <v>22.222222222222221</v>
      </c>
      <c r="D38">
        <v>12.5</v>
      </c>
      <c r="E38" s="9">
        <v>11.574074074074074</v>
      </c>
      <c r="F38">
        <f t="shared" si="0"/>
        <v>34.722222222222221</v>
      </c>
    </row>
    <row r="39" spans="1:14" x14ac:dyDescent="0.35">
      <c r="A39" s="8">
        <v>33</v>
      </c>
      <c r="B39" s="8">
        <v>38.888888888888893</v>
      </c>
      <c r="C39">
        <v>50</v>
      </c>
      <c r="D39">
        <v>12.5</v>
      </c>
      <c r="E39" s="9">
        <v>33.796296296296298</v>
      </c>
      <c r="F39">
        <f t="shared" si="0"/>
        <v>101.38888888888889</v>
      </c>
    </row>
    <row r="40" spans="1:14" x14ac:dyDescent="0.35">
      <c r="A40" s="8">
        <v>34</v>
      </c>
      <c r="B40" s="8">
        <v>44.444444444444443</v>
      </c>
      <c r="C40">
        <v>50</v>
      </c>
      <c r="D40">
        <v>31.25</v>
      </c>
      <c r="E40" s="9">
        <v>41.898148148148145</v>
      </c>
      <c r="F40">
        <f t="shared" si="0"/>
        <v>125.69444444444444</v>
      </c>
    </row>
    <row r="41" spans="1:14" x14ac:dyDescent="0.35">
      <c r="A41" s="8">
        <v>35</v>
      </c>
      <c r="B41" s="8">
        <v>55.555555555555557</v>
      </c>
      <c r="C41">
        <v>5.5555555555555554</v>
      </c>
      <c r="D41">
        <v>31.25</v>
      </c>
      <c r="E41" s="9">
        <v>30.787037037037038</v>
      </c>
      <c r="F41">
        <f t="shared" si="0"/>
        <v>92.361111111111114</v>
      </c>
    </row>
    <row r="42" spans="1:14" x14ac:dyDescent="0.35">
      <c r="A42" s="8">
        <v>36</v>
      </c>
      <c r="B42" s="8">
        <v>0</v>
      </c>
      <c r="C42">
        <v>5.5555555555555554</v>
      </c>
      <c r="D42">
        <v>12.5</v>
      </c>
      <c r="E42" s="9">
        <v>6.018518518518519</v>
      </c>
      <c r="F42">
        <f t="shared" si="0"/>
        <v>18.055555555555557</v>
      </c>
    </row>
    <row r="43" spans="1:14" x14ac:dyDescent="0.35">
      <c r="A43" s="3" t="s">
        <v>3</v>
      </c>
      <c r="B43" s="3">
        <v>35.956790123456784</v>
      </c>
      <c r="C43" s="10">
        <v>31.481481481481485</v>
      </c>
      <c r="D43" s="10">
        <v>26.5625</v>
      </c>
      <c r="E43" s="11">
        <v>31.333590534979429</v>
      </c>
    </row>
    <row r="44" spans="1:14" x14ac:dyDescent="0.35">
      <c r="A44" t="s">
        <v>15</v>
      </c>
      <c r="B44">
        <f>SUM(B7:B42)</f>
        <v>1294.4444444444443</v>
      </c>
      <c r="C44">
        <f>SUM(C7:C42)</f>
        <v>1133.3333333333335</v>
      </c>
      <c r="D44">
        <f t="shared" ref="D44" si="1">SUM(D7:D42)</f>
        <v>956.25</v>
      </c>
      <c r="F44">
        <f>SUM(F7:F42)</f>
        <v>3384.0277777777783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93" t="s">
        <v>6</v>
      </c>
      <c r="B48" s="93" t="s">
        <v>7</v>
      </c>
      <c r="C48" s="93" t="s">
        <v>8</v>
      </c>
      <c r="D48" s="93" t="s">
        <v>9</v>
      </c>
      <c r="E48" s="93" t="s">
        <v>10</v>
      </c>
      <c r="F48" s="93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1589.729438157301</v>
      </c>
      <c r="C49">
        <v>2</v>
      </c>
      <c r="D49">
        <v>794.86471907865052</v>
      </c>
      <c r="E49">
        <v>3.8838222359088008</v>
      </c>
      <c r="H49" s="18" t="s">
        <v>0</v>
      </c>
      <c r="I49" s="20">
        <f>3-1</f>
        <v>2</v>
      </c>
      <c r="J49" s="20">
        <f>SUMSQ(B44:D44)/36-I54</f>
        <v>1589.7294381572719</v>
      </c>
      <c r="K49" s="20">
        <f>J49/I49</f>
        <v>794.86471907863597</v>
      </c>
      <c r="L49" s="21">
        <f>K49/K51</f>
        <v>3.8838222359087098</v>
      </c>
      <c r="M49" s="20">
        <f>FINV(0.05,I49,I51)</f>
        <v>3.127675600959142</v>
      </c>
      <c r="N49" s="16" t="str">
        <f>IF(L49&gt;M49, "*", "tn")</f>
        <v>*</v>
      </c>
    </row>
    <row r="50" spans="1:14" ht="15.5" x14ac:dyDescent="0.35">
      <c r="A50" t="s">
        <v>1</v>
      </c>
      <c r="B50">
        <v>20381.029056641535</v>
      </c>
      <c r="C50">
        <v>35</v>
      </c>
      <c r="D50">
        <v>582.31511590404386</v>
      </c>
      <c r="E50">
        <v>2.8452745997777185</v>
      </c>
      <c r="F50">
        <v>9.940234945316925E-5</v>
      </c>
      <c r="G50" t="s">
        <v>13</v>
      </c>
      <c r="H50" s="18" t="s">
        <v>25</v>
      </c>
      <c r="I50" s="20">
        <f>36-1</f>
        <v>35</v>
      </c>
      <c r="J50" s="20">
        <f>SUMSQ(F7:F42)/3-I54</f>
        <v>20381.029056641491</v>
      </c>
      <c r="K50" s="20">
        <f>J50/I50</f>
        <v>582.31511590404261</v>
      </c>
      <c r="L50" s="20">
        <f>K50/K51</f>
        <v>2.845274599777698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14326.229923982566</v>
      </c>
      <c r="C51">
        <v>70</v>
      </c>
      <c r="D51">
        <v>204.66042748546522</v>
      </c>
      <c r="H51" s="18" t="s">
        <v>26</v>
      </c>
      <c r="I51" s="20">
        <f>I50*I49</f>
        <v>70</v>
      </c>
      <c r="J51" s="20">
        <f>J52-J50-J49</f>
        <v>14326.229923982639</v>
      </c>
      <c r="K51" s="20">
        <f>J51/I51</f>
        <v>204.66042748546627</v>
      </c>
      <c r="L51" s="20"/>
      <c r="M51" s="20"/>
      <c r="N51" s="19"/>
    </row>
    <row r="52" spans="1:14" ht="15" thickBot="1" x14ac:dyDescent="0.4">
      <c r="A52" s="12" t="s">
        <v>15</v>
      </c>
      <c r="B52" s="12">
        <v>36296.988418781402</v>
      </c>
      <c r="C52" s="12">
        <v>107</v>
      </c>
      <c r="D52" s="12">
        <v>339.22419082973272</v>
      </c>
      <c r="E52" s="12"/>
      <c r="F52" s="12"/>
      <c r="H52" s="18" t="s">
        <v>15</v>
      </c>
      <c r="I52" s="20">
        <f>(36*3)-1</f>
        <v>107</v>
      </c>
      <c r="J52" s="20">
        <f>SUMSQ(B7:D42)-I54</f>
        <v>36296.988418781402</v>
      </c>
      <c r="K52" s="20"/>
      <c r="L52" s="20"/>
      <c r="M52" s="20"/>
      <c r="N52" s="19"/>
    </row>
    <row r="53" spans="1:14" x14ac:dyDescent="0.35">
      <c r="A53" t="s">
        <v>307</v>
      </c>
      <c r="H53" s="25"/>
      <c r="I53" s="25"/>
      <c r="J53" s="24"/>
      <c r="K53" s="24"/>
      <c r="L53" s="24"/>
      <c r="M53" s="25"/>
      <c r="N53" s="25"/>
    </row>
    <row r="54" spans="1:14" x14ac:dyDescent="0.35">
      <c r="A54" t="s">
        <v>308</v>
      </c>
      <c r="H54" s="23" t="s">
        <v>27</v>
      </c>
      <c r="I54" s="24">
        <f>SUMSQ(F44)/108</f>
        <v>106033.74074788525</v>
      </c>
      <c r="J54" s="24"/>
      <c r="K54" s="24"/>
      <c r="L54" s="24"/>
      <c r="M54" s="25"/>
      <c r="N54" s="25"/>
    </row>
    <row r="55" spans="1:14" x14ac:dyDescent="0.35">
      <c r="A55" t="s">
        <v>309</v>
      </c>
      <c r="H55" s="23" t="s">
        <v>28</v>
      </c>
      <c r="I55" s="24">
        <f>(SQRT(K51)/E43)*100</f>
        <v>45.656937228232536</v>
      </c>
      <c r="J55" s="24"/>
      <c r="K55" s="24"/>
      <c r="L55" s="24"/>
      <c r="M55" s="25"/>
      <c r="N55" s="25"/>
    </row>
    <row r="56" spans="1:14" x14ac:dyDescent="0.35">
      <c r="A56" t="s">
        <v>310</v>
      </c>
    </row>
    <row r="57" spans="1:14" x14ac:dyDescent="0.35">
      <c r="A57" t="s">
        <v>311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7"/>
  <sheetViews>
    <sheetView topLeftCell="A49" workbookViewId="0">
      <selection activeCell="K13" sqref="K13"/>
    </sheetView>
  </sheetViews>
  <sheetFormatPr defaultRowHeight="14.5" x14ac:dyDescent="0.35"/>
  <cols>
    <col min="1" max="1" width="20.1796875" bestFit="1" customWidth="1"/>
    <col min="2" max="5" width="12" bestFit="1" customWidth="1"/>
    <col min="9" max="9" width="18.453125" bestFit="1" customWidth="1"/>
    <col min="11" max="11" width="16.7265625" bestFit="1" customWidth="1"/>
  </cols>
  <sheetData>
    <row r="1" spans="1:5" x14ac:dyDescent="0.35">
      <c r="A1" t="s">
        <v>2</v>
      </c>
    </row>
    <row r="2" spans="1:5" x14ac:dyDescent="0.35">
      <c r="A2" t="s">
        <v>125</v>
      </c>
    </row>
    <row r="5" spans="1:5" x14ac:dyDescent="0.35">
      <c r="A5" t="s">
        <v>126</v>
      </c>
      <c r="B5" t="s">
        <v>0</v>
      </c>
    </row>
    <row r="6" spans="1:5" x14ac:dyDescent="0.35">
      <c r="A6" t="s">
        <v>103</v>
      </c>
      <c r="B6">
        <v>1</v>
      </c>
      <c r="C6">
        <v>2</v>
      </c>
      <c r="D6">
        <v>3</v>
      </c>
      <c r="E6" t="s">
        <v>3</v>
      </c>
    </row>
    <row r="7" spans="1:5" x14ac:dyDescent="0.35">
      <c r="A7">
        <v>1</v>
      </c>
      <c r="B7">
        <v>3353.9309520000002</v>
      </c>
      <c r="C7">
        <v>2022.3639230000001</v>
      </c>
      <c r="D7">
        <v>1311.004633</v>
      </c>
      <c r="E7">
        <v>2229.0998359999999</v>
      </c>
    </row>
    <row r="8" spans="1:5" x14ac:dyDescent="0.35">
      <c r="A8">
        <v>2</v>
      </c>
      <c r="B8">
        <v>3252.1101560000002</v>
      </c>
      <c r="C8">
        <v>1644.946101</v>
      </c>
      <c r="D8">
        <v>1838.8640559999999</v>
      </c>
      <c r="E8">
        <v>2245.306771</v>
      </c>
    </row>
    <row r="9" spans="1:5" x14ac:dyDescent="0.35">
      <c r="A9">
        <v>3</v>
      </c>
      <c r="B9">
        <v>2510.6346760000001</v>
      </c>
      <c r="C9">
        <v>1350.0801690000001</v>
      </c>
      <c r="D9">
        <v>2448.7992859999999</v>
      </c>
      <c r="E9">
        <v>2103.1713770000001</v>
      </c>
    </row>
    <row r="10" spans="1:5" x14ac:dyDescent="0.35">
      <c r="A10">
        <v>4</v>
      </c>
      <c r="B10">
        <v>2725.9681730000002</v>
      </c>
      <c r="C10">
        <v>3435.7339619999998</v>
      </c>
      <c r="D10">
        <v>2284.5470129999999</v>
      </c>
      <c r="E10">
        <v>2815.4163826666663</v>
      </c>
    </row>
    <row r="11" spans="1:5" x14ac:dyDescent="0.35">
      <c r="A11">
        <v>5</v>
      </c>
      <c r="B11">
        <v>1372.075077</v>
      </c>
      <c r="C11">
        <v>2145.0461420000001</v>
      </c>
      <c r="D11">
        <v>1227.5579560000001</v>
      </c>
      <c r="E11">
        <v>1581.5597250000001</v>
      </c>
    </row>
    <row r="12" spans="1:5" x14ac:dyDescent="0.35">
      <c r="A12">
        <v>6</v>
      </c>
      <c r="B12">
        <v>3799.589645</v>
      </c>
      <c r="C12">
        <v>1959.1399570000001</v>
      </c>
      <c r="D12">
        <v>2883.4454430000001</v>
      </c>
      <c r="E12">
        <v>2880.725015</v>
      </c>
    </row>
    <row r="13" spans="1:5" x14ac:dyDescent="0.35">
      <c r="A13">
        <v>7</v>
      </c>
      <c r="B13">
        <v>2157.9561250000002</v>
      </c>
      <c r="C13">
        <v>960.21008589999997</v>
      </c>
      <c r="D13">
        <v>814.64964789999999</v>
      </c>
      <c r="E13">
        <v>1310.9386195999998</v>
      </c>
    </row>
    <row r="14" spans="1:5" x14ac:dyDescent="0.35">
      <c r="A14">
        <v>8</v>
      </c>
      <c r="B14">
        <v>3075.8748190000001</v>
      </c>
      <c r="C14">
        <v>3178.9359880000002</v>
      </c>
      <c r="D14">
        <v>1873.8450150000001</v>
      </c>
      <c r="E14">
        <v>2709.5519406666667</v>
      </c>
    </row>
    <row r="15" spans="1:5" x14ac:dyDescent="0.35">
      <c r="A15">
        <v>9</v>
      </c>
      <c r="B15">
        <v>973.01055689999998</v>
      </c>
      <c r="C15">
        <v>2981.7106979999999</v>
      </c>
      <c r="D15">
        <v>1623.3571099999999</v>
      </c>
      <c r="E15">
        <v>1859.3594549666666</v>
      </c>
    </row>
    <row r="16" spans="1:5" x14ac:dyDescent="0.35">
      <c r="A16">
        <v>10</v>
      </c>
      <c r="B16">
        <v>2261.7717480000001</v>
      </c>
      <c r="C16">
        <v>3681.7758020000001</v>
      </c>
      <c r="D16">
        <v>2577.7332110000002</v>
      </c>
      <c r="E16">
        <v>2840.4269203333333</v>
      </c>
    </row>
    <row r="17" spans="1:5" x14ac:dyDescent="0.35">
      <c r="A17">
        <v>11</v>
      </c>
      <c r="B17">
        <v>2457.448785</v>
      </c>
      <c r="C17">
        <v>4066.6312750000002</v>
      </c>
      <c r="D17">
        <v>1126.458498</v>
      </c>
      <c r="E17">
        <v>2550.1795193333332</v>
      </c>
    </row>
    <row r="18" spans="1:5" x14ac:dyDescent="0.35">
      <c r="A18">
        <v>12</v>
      </c>
      <c r="B18">
        <v>2407.5059630000001</v>
      </c>
      <c r="C18">
        <v>2262.9855640000001</v>
      </c>
      <c r="D18">
        <v>3477.1072869999998</v>
      </c>
      <c r="E18">
        <v>2715.8662713333333</v>
      </c>
    </row>
    <row r="19" spans="1:5" x14ac:dyDescent="0.35">
      <c r="A19">
        <v>13</v>
      </c>
      <c r="B19">
        <v>2449.9511320000001</v>
      </c>
      <c r="C19">
        <v>2868.3501339999998</v>
      </c>
      <c r="D19">
        <v>2803.0218279999999</v>
      </c>
      <c r="E19">
        <v>2707.1076980000003</v>
      </c>
    </row>
    <row r="20" spans="1:5" x14ac:dyDescent="0.35">
      <c r="A20">
        <v>14</v>
      </c>
      <c r="B20">
        <v>1677.7718990000001</v>
      </c>
      <c r="C20">
        <v>3330.681572</v>
      </c>
      <c r="D20">
        <v>2004.348178</v>
      </c>
      <c r="E20">
        <v>2337.6005496666667</v>
      </c>
    </row>
    <row r="21" spans="1:5" x14ac:dyDescent="0.35">
      <c r="A21">
        <v>15</v>
      </c>
      <c r="B21">
        <v>2592.820651</v>
      </c>
      <c r="C21">
        <v>2720.300424</v>
      </c>
      <c r="D21">
        <v>3930.788243</v>
      </c>
      <c r="E21">
        <v>3081.3031059999998</v>
      </c>
    </row>
    <row r="22" spans="1:5" x14ac:dyDescent="0.35">
      <c r="A22">
        <v>16</v>
      </c>
      <c r="B22">
        <v>3081.5809300000001</v>
      </c>
      <c r="C22">
        <v>3011.2658839999999</v>
      </c>
      <c r="D22">
        <v>1725.472671</v>
      </c>
      <c r="E22">
        <v>2606.106495</v>
      </c>
    </row>
    <row r="23" spans="1:5" x14ac:dyDescent="0.35">
      <c r="A23">
        <v>17</v>
      </c>
      <c r="B23">
        <v>2657.2771210000001</v>
      </c>
      <c r="C23">
        <v>2313.988096</v>
      </c>
      <c r="D23">
        <v>1326.8160339999999</v>
      </c>
      <c r="E23">
        <v>2099.3604169999999</v>
      </c>
    </row>
    <row r="24" spans="1:5" x14ac:dyDescent="0.35">
      <c r="A24">
        <v>18</v>
      </c>
      <c r="B24">
        <v>1160.0525210000001</v>
      </c>
      <c r="C24">
        <v>1481.6227140000001</v>
      </c>
      <c r="D24">
        <v>1199.258554</v>
      </c>
      <c r="E24">
        <v>1280.3112630000001</v>
      </c>
    </row>
    <row r="25" spans="1:5" x14ac:dyDescent="0.35">
      <c r="A25">
        <v>19</v>
      </c>
      <c r="B25">
        <v>2308.23936</v>
      </c>
      <c r="C25">
        <v>1702.1200080000001</v>
      </c>
      <c r="D25">
        <v>1713.611578</v>
      </c>
      <c r="E25">
        <v>1907.9903153333335</v>
      </c>
    </row>
    <row r="26" spans="1:5" x14ac:dyDescent="0.35">
      <c r="A26">
        <v>20</v>
      </c>
      <c r="B26">
        <v>2474.5674469999999</v>
      </c>
      <c r="C26">
        <v>3491.407158</v>
      </c>
      <c r="D26">
        <v>1410.3456650000001</v>
      </c>
      <c r="E26">
        <v>2458.7734233333331</v>
      </c>
    </row>
    <row r="27" spans="1:5" x14ac:dyDescent="0.35">
      <c r="A27">
        <v>21</v>
      </c>
      <c r="B27">
        <v>1882.283359</v>
      </c>
      <c r="C27">
        <v>2302.0860189999999</v>
      </c>
      <c r="D27">
        <v>2152.5378930000002</v>
      </c>
      <c r="E27">
        <v>2112.3024236666665</v>
      </c>
    </row>
    <row r="28" spans="1:5" x14ac:dyDescent="0.35">
      <c r="A28">
        <v>22</v>
      </c>
      <c r="B28">
        <v>1370.736011</v>
      </c>
      <c r="C28">
        <v>3202.3804570000002</v>
      </c>
      <c r="D28">
        <v>2334.7501710000001</v>
      </c>
      <c r="E28">
        <v>2302.6222130000001</v>
      </c>
    </row>
    <row r="29" spans="1:5" x14ac:dyDescent="0.35">
      <c r="A29">
        <v>23</v>
      </c>
      <c r="B29">
        <v>2443.4272850000002</v>
      </c>
      <c r="C29">
        <v>1966.537278</v>
      </c>
      <c r="D29">
        <v>1579.138434</v>
      </c>
      <c r="E29">
        <v>1996.3676656666667</v>
      </c>
    </row>
    <row r="30" spans="1:5" x14ac:dyDescent="0.35">
      <c r="A30">
        <v>24</v>
      </c>
      <c r="B30">
        <v>1596.2505389999999</v>
      </c>
      <c r="C30">
        <v>3802.073343</v>
      </c>
      <c r="D30">
        <v>2495.642977</v>
      </c>
      <c r="E30">
        <v>2631.3222863333335</v>
      </c>
    </row>
    <row r="31" spans="1:5" x14ac:dyDescent="0.35">
      <c r="A31">
        <v>25</v>
      </c>
      <c r="B31">
        <v>1261.4477280000001</v>
      </c>
      <c r="C31">
        <v>3529.906935</v>
      </c>
      <c r="D31">
        <v>1726.011051</v>
      </c>
      <c r="E31">
        <v>2172.455238</v>
      </c>
    </row>
    <row r="32" spans="1:5" x14ac:dyDescent="0.35">
      <c r="A32">
        <v>26</v>
      </c>
      <c r="B32">
        <v>1206.807356</v>
      </c>
      <c r="C32">
        <v>1787.8415230000001</v>
      </c>
      <c r="D32">
        <v>1934.052477</v>
      </c>
      <c r="E32">
        <v>1642.9004520000001</v>
      </c>
    </row>
    <row r="33" spans="1:15" x14ac:dyDescent="0.35">
      <c r="A33">
        <v>27</v>
      </c>
      <c r="B33">
        <v>1491.208969</v>
      </c>
      <c r="C33">
        <v>3799.9522820000002</v>
      </c>
      <c r="D33">
        <v>3623.3552920000002</v>
      </c>
      <c r="E33">
        <v>2971.5055143333338</v>
      </c>
    </row>
    <row r="34" spans="1:15" x14ac:dyDescent="0.35">
      <c r="A34">
        <v>28</v>
      </c>
      <c r="B34">
        <v>1554.7217969999999</v>
      </c>
      <c r="C34">
        <v>2859.0832350000001</v>
      </c>
      <c r="D34">
        <v>1252.626747</v>
      </c>
      <c r="E34">
        <v>1888.8105930000002</v>
      </c>
    </row>
    <row r="35" spans="1:15" x14ac:dyDescent="0.35">
      <c r="A35">
        <v>29</v>
      </c>
      <c r="B35">
        <v>2084.1658689999999</v>
      </c>
      <c r="C35">
        <v>1841.1998799999999</v>
      </c>
      <c r="D35">
        <v>1912.991702</v>
      </c>
      <c r="E35">
        <v>1946.1191503333332</v>
      </c>
    </row>
    <row r="36" spans="1:15" x14ac:dyDescent="0.35">
      <c r="A36">
        <v>30</v>
      </c>
      <c r="B36">
        <v>1640.1147759999999</v>
      </c>
      <c r="C36">
        <v>1760.6231439999999</v>
      </c>
      <c r="D36">
        <v>1400.5761259999999</v>
      </c>
      <c r="E36">
        <v>1600.4380153333332</v>
      </c>
    </row>
    <row r="37" spans="1:15" x14ac:dyDescent="0.35">
      <c r="A37">
        <v>31</v>
      </c>
      <c r="B37">
        <v>2320.6647349999998</v>
      </c>
      <c r="C37">
        <v>1361.286319</v>
      </c>
      <c r="D37">
        <v>1282.6206380000001</v>
      </c>
      <c r="E37">
        <v>1654.8572306666667</v>
      </c>
    </row>
    <row r="38" spans="1:15" x14ac:dyDescent="0.35">
      <c r="A38">
        <v>32</v>
      </c>
      <c r="B38">
        <v>611.18970239999999</v>
      </c>
      <c r="C38">
        <v>889.95635330000005</v>
      </c>
      <c r="D38">
        <v>1379.5356790000001</v>
      </c>
      <c r="E38">
        <v>960.22724490000007</v>
      </c>
    </row>
    <row r="39" spans="1:15" x14ac:dyDescent="0.35">
      <c r="A39">
        <v>33</v>
      </c>
      <c r="B39">
        <v>2243.3274630000001</v>
      </c>
      <c r="C39">
        <v>1101.570369</v>
      </c>
      <c r="D39">
        <v>1149.192777</v>
      </c>
      <c r="E39">
        <v>1498.030203</v>
      </c>
    </row>
    <row r="40" spans="1:15" x14ac:dyDescent="0.35">
      <c r="A40">
        <v>34</v>
      </c>
      <c r="B40">
        <v>2004.808851</v>
      </c>
      <c r="C40">
        <v>2400.757846</v>
      </c>
      <c r="D40">
        <v>1728.3442520000001</v>
      </c>
      <c r="E40">
        <v>2044.6369830000001</v>
      </c>
    </row>
    <row r="41" spans="1:15" x14ac:dyDescent="0.35">
      <c r="A41">
        <v>35</v>
      </c>
      <c r="B41">
        <v>2645.4858680000002</v>
      </c>
      <c r="C41">
        <v>4348.4203319999997</v>
      </c>
      <c r="D41">
        <v>2471.948007</v>
      </c>
      <c r="E41">
        <v>3155.2847356666666</v>
      </c>
    </row>
    <row r="42" spans="1:15" x14ac:dyDescent="0.35">
      <c r="A42">
        <v>36</v>
      </c>
      <c r="B42">
        <v>1590.3991759999999</v>
      </c>
      <c r="C42">
        <v>4087.1389140000001</v>
      </c>
      <c r="D42">
        <v>2432.444258</v>
      </c>
      <c r="E42">
        <v>2703.3274493333333</v>
      </c>
    </row>
    <row r="43" spans="1:15" x14ac:dyDescent="0.35">
      <c r="A43" t="s">
        <v>3</v>
      </c>
      <c r="B43">
        <v>2130.4771450361109</v>
      </c>
      <c r="C43">
        <v>2545.8363857277773</v>
      </c>
      <c r="D43">
        <v>1957.1333441083339</v>
      </c>
      <c r="E43">
        <v>2211.1489582907411</v>
      </c>
    </row>
    <row r="46" spans="1:15" x14ac:dyDescent="0.35">
      <c r="A46" t="s">
        <v>5</v>
      </c>
    </row>
    <row r="47" spans="1:15" ht="15" thickBot="1" x14ac:dyDescent="0.4"/>
    <row r="48" spans="1:15" x14ac:dyDescent="0.35">
      <c r="A48" s="29" t="s">
        <v>6</v>
      </c>
      <c r="B48" s="29" t="s">
        <v>7</v>
      </c>
      <c r="C48" s="29" t="s">
        <v>8</v>
      </c>
      <c r="D48" s="29" t="s">
        <v>9</v>
      </c>
      <c r="E48" s="29" t="s">
        <v>10</v>
      </c>
      <c r="F48" s="29" t="s">
        <v>11</v>
      </c>
      <c r="I48" s="31" t="s">
        <v>104</v>
      </c>
      <c r="J48" s="31" t="s">
        <v>105</v>
      </c>
      <c r="K48" s="31" t="s">
        <v>21</v>
      </c>
      <c r="L48" s="31" t="s">
        <v>22</v>
      </c>
      <c r="M48" s="112" t="s">
        <v>23</v>
      </c>
      <c r="N48" s="112"/>
      <c r="O48" s="31" t="s">
        <v>24</v>
      </c>
    </row>
    <row r="49" spans="1:15" x14ac:dyDescent="0.35">
      <c r="A49" t="s">
        <v>12</v>
      </c>
      <c r="B49">
        <v>6589711.7203205228</v>
      </c>
      <c r="C49">
        <v>2</v>
      </c>
      <c r="D49">
        <v>3294855.8601602614</v>
      </c>
      <c r="E49">
        <v>5.9551422220685506</v>
      </c>
      <c r="I49" s="14" t="s">
        <v>0</v>
      </c>
      <c r="J49" s="15">
        <f>3-1</f>
        <v>2</v>
      </c>
      <c r="K49" s="17">
        <v>6589711.7203205228</v>
      </c>
      <c r="L49">
        <v>3294855.8601602614</v>
      </c>
      <c r="M49" s="33">
        <f>L49/L51</f>
        <v>5.9551422220685506</v>
      </c>
      <c r="N49" s="15" t="s">
        <v>53</v>
      </c>
      <c r="O49" s="32">
        <f>FINV(0.05,J49,J51)</f>
        <v>3.127675600959142</v>
      </c>
    </row>
    <row r="50" spans="1:15" x14ac:dyDescent="0.35">
      <c r="A50" t="s">
        <v>103</v>
      </c>
      <c r="B50">
        <v>31839451.691790283</v>
      </c>
      <c r="C50">
        <v>35</v>
      </c>
      <c r="D50">
        <v>909698.61976543663</v>
      </c>
      <c r="E50">
        <v>1.6441947356261997</v>
      </c>
      <c r="F50">
        <v>3.90335085145192E-2</v>
      </c>
      <c r="G50" t="s">
        <v>53</v>
      </c>
      <c r="I50" s="14" t="s">
        <v>25</v>
      </c>
      <c r="J50" s="15">
        <f>36-1</f>
        <v>35</v>
      </c>
      <c r="K50" s="17">
        <v>31839451.691790283</v>
      </c>
      <c r="L50">
        <v>909698.61976543663</v>
      </c>
      <c r="M50" s="32">
        <f>L50/L51</f>
        <v>1.6441947356261997</v>
      </c>
      <c r="N50" s="15" t="s">
        <v>53</v>
      </c>
      <c r="O50" s="32">
        <f>FINV(0.05,J50,J51)</f>
        <v>1.5906454062484565</v>
      </c>
    </row>
    <row r="51" spans="1:15" x14ac:dyDescent="0.35">
      <c r="A51" t="s">
        <v>14</v>
      </c>
      <c r="B51">
        <v>38729538.541751951</v>
      </c>
      <c r="C51">
        <v>70</v>
      </c>
      <c r="D51">
        <v>553279.12202502787</v>
      </c>
      <c r="I51" s="14" t="s">
        <v>26</v>
      </c>
      <c r="J51" s="15">
        <f>J50*J49</f>
        <v>70</v>
      </c>
      <c r="K51" s="17">
        <v>38729538.541751951</v>
      </c>
      <c r="L51">
        <v>553279.12202502787</v>
      </c>
      <c r="M51" s="15"/>
      <c r="N51" s="15"/>
      <c r="O51" s="15"/>
    </row>
    <row r="52" spans="1:15" ht="15" thickBot="1" x14ac:dyDescent="0.4">
      <c r="A52" s="12" t="s">
        <v>15</v>
      </c>
      <c r="B52" s="12">
        <v>77158701.953862756</v>
      </c>
      <c r="C52" s="12">
        <v>107</v>
      </c>
      <c r="D52" s="37">
        <v>721109.36405479209</v>
      </c>
      <c r="E52" s="12"/>
      <c r="F52" s="12"/>
      <c r="I52" s="34" t="s">
        <v>15</v>
      </c>
      <c r="J52" s="38">
        <f>(36*3)-1</f>
        <v>107</v>
      </c>
      <c r="K52" s="36">
        <v>77158701.953862756</v>
      </c>
      <c r="L52" s="49">
        <v>721109.36405479209</v>
      </c>
      <c r="M52" s="38"/>
      <c r="N52" s="38"/>
      <c r="O52" s="38"/>
    </row>
    <row r="53" spans="1:15" x14ac:dyDescent="0.35">
      <c r="A53" t="s">
        <v>127</v>
      </c>
    </row>
    <row r="54" spans="1:15" x14ac:dyDescent="0.35">
      <c r="A54" t="s">
        <v>128</v>
      </c>
      <c r="I54" s="14" t="s">
        <v>27</v>
      </c>
      <c r="J54" s="15">
        <v>13020.014080000001</v>
      </c>
    </row>
    <row r="55" spans="1:15" x14ac:dyDescent="0.35">
      <c r="A55" t="s">
        <v>129</v>
      </c>
      <c r="I55" s="14" t="s">
        <v>28</v>
      </c>
      <c r="J55" s="32">
        <v>33.630000000000003</v>
      </c>
    </row>
    <row r="56" spans="1:15" x14ac:dyDescent="0.35">
      <c r="A56" t="s">
        <v>130</v>
      </c>
    </row>
    <row r="57" spans="1:15" x14ac:dyDescent="0.35">
      <c r="A57" t="s">
        <v>131</v>
      </c>
    </row>
  </sheetData>
  <mergeCells count="1">
    <mergeCell ref="M48:N4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57"/>
  <sheetViews>
    <sheetView workbookViewId="0">
      <selection activeCell="A3" sqref="A3"/>
    </sheetView>
  </sheetViews>
  <sheetFormatPr defaultRowHeight="14.5" x14ac:dyDescent="0.35"/>
  <cols>
    <col min="1" max="1" width="23.7265625" bestFit="1" customWidth="1"/>
    <col min="2" max="5" width="12" bestFit="1" customWidth="1"/>
    <col min="7" max="7" width="11" customWidth="1"/>
    <col min="8" max="8" width="19.26953125" customWidth="1"/>
    <col min="13" max="13" width="10.81640625" customWidth="1"/>
  </cols>
  <sheetData>
    <row r="1" spans="1:6" x14ac:dyDescent="0.35">
      <c r="A1" t="s">
        <v>2</v>
      </c>
    </row>
    <row r="2" spans="1:6" x14ac:dyDescent="0.35">
      <c r="A2" t="s">
        <v>321</v>
      </c>
    </row>
    <row r="5" spans="1:6" x14ac:dyDescent="0.35">
      <c r="A5" s="4" t="s">
        <v>4</v>
      </c>
      <c r="B5" s="4" t="s">
        <v>0</v>
      </c>
      <c r="C5" s="5"/>
      <c r="D5" s="5"/>
      <c r="E5" s="6"/>
    </row>
    <row r="6" spans="1:6" x14ac:dyDescent="0.35">
      <c r="A6" s="4" t="s">
        <v>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13.532999999999999</v>
      </c>
      <c r="C7" s="7">
        <v>11</v>
      </c>
      <c r="D7" s="7">
        <v>11.4</v>
      </c>
      <c r="E7" s="2">
        <v>11.977666666666666</v>
      </c>
      <c r="F7">
        <f>SUM(B7:D7)</f>
        <v>35.933</v>
      </c>
    </row>
    <row r="8" spans="1:6" x14ac:dyDescent="0.35">
      <c r="A8" s="8">
        <v>2</v>
      </c>
      <c r="B8" s="8">
        <v>11.5</v>
      </c>
      <c r="C8">
        <v>9.6667000000000005</v>
      </c>
      <c r="D8">
        <v>8.4</v>
      </c>
      <c r="E8" s="9">
        <v>9.8555666666666664</v>
      </c>
      <c r="F8">
        <f t="shared" ref="F8:F42" si="0">SUM(B8:D8)</f>
        <v>29.566699999999997</v>
      </c>
    </row>
    <row r="9" spans="1:6" x14ac:dyDescent="0.35">
      <c r="A9" s="8">
        <v>3</v>
      </c>
      <c r="B9" s="8">
        <v>12.067</v>
      </c>
      <c r="C9">
        <v>10.433</v>
      </c>
      <c r="D9">
        <v>9.5</v>
      </c>
      <c r="E9" s="9">
        <v>10.666666666666666</v>
      </c>
      <c r="F9">
        <f t="shared" si="0"/>
        <v>32</v>
      </c>
    </row>
    <row r="10" spans="1:6" x14ac:dyDescent="0.35">
      <c r="A10" s="8">
        <v>4</v>
      </c>
      <c r="B10" s="8">
        <v>12.7</v>
      </c>
      <c r="C10">
        <v>9.9332999999999991</v>
      </c>
      <c r="D10">
        <v>10.833</v>
      </c>
      <c r="E10" s="9">
        <v>11.155433333333333</v>
      </c>
      <c r="F10">
        <f t="shared" si="0"/>
        <v>33.466299999999997</v>
      </c>
    </row>
    <row r="11" spans="1:6" x14ac:dyDescent="0.35">
      <c r="A11" s="8">
        <v>5</v>
      </c>
      <c r="B11" s="8">
        <v>12.167</v>
      </c>
      <c r="C11">
        <v>10.532999999999999</v>
      </c>
      <c r="D11">
        <v>9.9332999999999991</v>
      </c>
      <c r="E11" s="9">
        <v>10.877766666666666</v>
      </c>
      <c r="F11">
        <f t="shared" si="0"/>
        <v>32.633299999999998</v>
      </c>
    </row>
    <row r="12" spans="1:6" x14ac:dyDescent="0.35">
      <c r="A12" s="8">
        <v>6</v>
      </c>
      <c r="B12" s="8">
        <v>13.333</v>
      </c>
      <c r="C12">
        <v>10.167</v>
      </c>
      <c r="D12">
        <v>10</v>
      </c>
      <c r="E12" s="9">
        <v>11.166666666666666</v>
      </c>
      <c r="F12">
        <f t="shared" si="0"/>
        <v>33.5</v>
      </c>
    </row>
    <row r="13" spans="1:6" x14ac:dyDescent="0.35">
      <c r="A13" s="8">
        <v>7</v>
      </c>
      <c r="B13" s="8">
        <v>13.3</v>
      </c>
      <c r="C13">
        <v>10.333</v>
      </c>
      <c r="D13">
        <v>10.333</v>
      </c>
      <c r="E13" s="9">
        <v>11.322000000000001</v>
      </c>
      <c r="F13">
        <f t="shared" si="0"/>
        <v>33.966000000000001</v>
      </c>
    </row>
    <row r="14" spans="1:6" x14ac:dyDescent="0.35">
      <c r="A14" s="8">
        <v>8</v>
      </c>
      <c r="B14" s="8">
        <v>11.3</v>
      </c>
      <c r="C14">
        <v>9.0333000000000006</v>
      </c>
      <c r="D14">
        <v>8.7667000000000002</v>
      </c>
      <c r="E14" s="9">
        <v>9.7000000000000011</v>
      </c>
      <c r="F14">
        <f t="shared" si="0"/>
        <v>29.1</v>
      </c>
    </row>
    <row r="15" spans="1:6" x14ac:dyDescent="0.35">
      <c r="A15" s="8">
        <v>9</v>
      </c>
      <c r="B15" s="8">
        <v>11.433</v>
      </c>
      <c r="C15">
        <v>10.333</v>
      </c>
      <c r="D15">
        <v>9.3332999999999995</v>
      </c>
      <c r="E15" s="9">
        <v>10.366433333333333</v>
      </c>
      <c r="F15">
        <f t="shared" si="0"/>
        <v>31.099299999999999</v>
      </c>
    </row>
    <row r="16" spans="1:6" x14ac:dyDescent="0.35">
      <c r="A16" s="8">
        <v>10</v>
      </c>
      <c r="B16" s="8">
        <v>11.833</v>
      </c>
      <c r="C16">
        <v>9.1667000000000005</v>
      </c>
      <c r="D16">
        <v>10.333</v>
      </c>
      <c r="E16" s="9">
        <v>10.444233333333335</v>
      </c>
      <c r="F16">
        <f t="shared" si="0"/>
        <v>31.332700000000003</v>
      </c>
    </row>
    <row r="17" spans="1:6" x14ac:dyDescent="0.35">
      <c r="A17" s="8">
        <v>11</v>
      </c>
      <c r="B17" s="8">
        <v>13.167</v>
      </c>
      <c r="C17">
        <v>11.4</v>
      </c>
      <c r="D17">
        <v>9.4332999999999991</v>
      </c>
      <c r="E17" s="9">
        <v>11.333433333333332</v>
      </c>
      <c r="F17">
        <f t="shared" si="0"/>
        <v>34.000299999999996</v>
      </c>
    </row>
    <row r="18" spans="1:6" x14ac:dyDescent="0.35">
      <c r="A18" s="8">
        <v>12</v>
      </c>
      <c r="B18" s="8">
        <v>10.532999999999999</v>
      </c>
      <c r="C18">
        <v>9.5667000000000009</v>
      </c>
      <c r="D18">
        <v>8.5</v>
      </c>
      <c r="E18" s="9">
        <v>9.5332333333333334</v>
      </c>
      <c r="F18">
        <f t="shared" si="0"/>
        <v>28.599699999999999</v>
      </c>
    </row>
    <row r="19" spans="1:6" x14ac:dyDescent="0.35">
      <c r="A19" s="8">
        <v>13</v>
      </c>
      <c r="B19" s="8">
        <v>11.6</v>
      </c>
      <c r="C19">
        <v>10.1</v>
      </c>
      <c r="D19">
        <v>10.833</v>
      </c>
      <c r="E19" s="9">
        <v>10.844333333333333</v>
      </c>
      <c r="F19">
        <f t="shared" si="0"/>
        <v>32.533000000000001</v>
      </c>
    </row>
    <row r="20" spans="1:6" x14ac:dyDescent="0.35">
      <c r="A20" s="8">
        <v>14</v>
      </c>
      <c r="B20" s="8">
        <v>16.966999999999999</v>
      </c>
      <c r="C20">
        <v>13.833</v>
      </c>
      <c r="D20">
        <v>13.067</v>
      </c>
      <c r="E20" s="9">
        <v>14.622333333333332</v>
      </c>
      <c r="F20">
        <f t="shared" si="0"/>
        <v>43.866999999999997</v>
      </c>
    </row>
    <row r="21" spans="1:6" x14ac:dyDescent="0.35">
      <c r="A21" s="8">
        <v>15</v>
      </c>
      <c r="B21" s="8">
        <v>13.8</v>
      </c>
      <c r="C21">
        <v>9.8000000000000007</v>
      </c>
      <c r="D21">
        <v>8.6667000000000005</v>
      </c>
      <c r="E21" s="9">
        <v>10.755566666666667</v>
      </c>
      <c r="F21">
        <f t="shared" si="0"/>
        <v>32.2667</v>
      </c>
    </row>
    <row r="22" spans="1:6" x14ac:dyDescent="0.35">
      <c r="A22" s="8">
        <v>16</v>
      </c>
      <c r="B22" s="8">
        <v>15.333</v>
      </c>
      <c r="C22">
        <v>11.333</v>
      </c>
      <c r="D22">
        <v>12.333</v>
      </c>
      <c r="E22" s="9">
        <v>12.999666666666668</v>
      </c>
      <c r="F22">
        <f t="shared" si="0"/>
        <v>38.999000000000002</v>
      </c>
    </row>
    <row r="23" spans="1:6" x14ac:dyDescent="0.35">
      <c r="A23" s="8">
        <v>17</v>
      </c>
      <c r="B23" s="8">
        <v>11.067</v>
      </c>
      <c r="C23">
        <v>9</v>
      </c>
      <c r="D23">
        <v>9.3332999999999995</v>
      </c>
      <c r="E23" s="9">
        <v>9.8001000000000005</v>
      </c>
      <c r="F23">
        <f t="shared" si="0"/>
        <v>29.400300000000001</v>
      </c>
    </row>
    <row r="24" spans="1:6" x14ac:dyDescent="0.35">
      <c r="A24" s="8">
        <v>18</v>
      </c>
      <c r="B24" s="8">
        <v>11.5</v>
      </c>
      <c r="C24">
        <v>12.3</v>
      </c>
      <c r="D24">
        <v>12.333</v>
      </c>
      <c r="E24" s="9">
        <v>12.044333333333334</v>
      </c>
      <c r="F24">
        <f t="shared" si="0"/>
        <v>36.133000000000003</v>
      </c>
    </row>
    <row r="25" spans="1:6" x14ac:dyDescent="0.35">
      <c r="A25" s="8">
        <v>19</v>
      </c>
      <c r="B25" s="8">
        <v>10.833</v>
      </c>
      <c r="C25">
        <v>8.8332999999999995</v>
      </c>
      <c r="D25">
        <v>8.3666999999999998</v>
      </c>
      <c r="E25" s="9">
        <v>9.3443333333333332</v>
      </c>
      <c r="F25">
        <f t="shared" si="0"/>
        <v>28.033000000000001</v>
      </c>
    </row>
    <row r="26" spans="1:6" x14ac:dyDescent="0.35">
      <c r="A26" s="8">
        <v>20</v>
      </c>
      <c r="B26" s="8">
        <v>12.532999999999999</v>
      </c>
      <c r="C26">
        <v>10.233000000000001</v>
      </c>
      <c r="D26">
        <v>11.167</v>
      </c>
      <c r="E26" s="9">
        <v>11.311</v>
      </c>
      <c r="F26">
        <f t="shared" si="0"/>
        <v>33.933</v>
      </c>
    </row>
    <row r="27" spans="1:6" x14ac:dyDescent="0.35">
      <c r="A27" s="8">
        <v>21</v>
      </c>
      <c r="B27" s="8">
        <v>11.2</v>
      </c>
      <c r="C27">
        <v>9.5</v>
      </c>
      <c r="D27">
        <v>9.1667000000000005</v>
      </c>
      <c r="E27" s="9">
        <v>9.9555666666666678</v>
      </c>
      <c r="F27">
        <f t="shared" si="0"/>
        <v>29.866700000000002</v>
      </c>
    </row>
    <row r="28" spans="1:6" x14ac:dyDescent="0.35">
      <c r="A28" s="8">
        <v>22</v>
      </c>
      <c r="B28" s="8">
        <v>11.766999999999999</v>
      </c>
      <c r="C28">
        <v>10.167</v>
      </c>
      <c r="D28">
        <v>10.266999999999999</v>
      </c>
      <c r="E28" s="9">
        <v>10.733666666666664</v>
      </c>
      <c r="F28">
        <f t="shared" si="0"/>
        <v>32.200999999999993</v>
      </c>
    </row>
    <row r="29" spans="1:6" x14ac:dyDescent="0.35">
      <c r="A29" s="8">
        <v>23</v>
      </c>
      <c r="B29" s="8">
        <v>13.567</v>
      </c>
      <c r="C29">
        <v>12.333</v>
      </c>
      <c r="D29">
        <v>10.167</v>
      </c>
      <c r="E29" s="9">
        <v>12.022333333333334</v>
      </c>
      <c r="F29">
        <f t="shared" si="0"/>
        <v>36.067</v>
      </c>
    </row>
    <row r="30" spans="1:6" x14ac:dyDescent="0.35">
      <c r="A30" s="8">
        <v>24</v>
      </c>
      <c r="B30" s="8">
        <v>13.367000000000001</v>
      </c>
      <c r="C30">
        <v>11.167</v>
      </c>
      <c r="D30">
        <v>10.667</v>
      </c>
      <c r="E30" s="9">
        <v>11.733666666666666</v>
      </c>
      <c r="F30">
        <f t="shared" si="0"/>
        <v>35.201000000000001</v>
      </c>
    </row>
    <row r="31" spans="1:6" x14ac:dyDescent="0.35">
      <c r="A31" s="8">
        <v>25</v>
      </c>
      <c r="B31" s="8">
        <v>10.199999999999999</v>
      </c>
      <c r="C31">
        <v>11.333</v>
      </c>
      <c r="D31">
        <v>9</v>
      </c>
      <c r="E31" s="9">
        <v>10.177666666666667</v>
      </c>
      <c r="F31">
        <f t="shared" si="0"/>
        <v>30.533000000000001</v>
      </c>
    </row>
    <row r="32" spans="1:6" x14ac:dyDescent="0.35">
      <c r="A32" s="8">
        <v>26</v>
      </c>
      <c r="B32" s="8">
        <v>13</v>
      </c>
      <c r="C32">
        <v>11.467000000000001</v>
      </c>
      <c r="D32">
        <v>9.8332999999999995</v>
      </c>
      <c r="E32" s="9">
        <v>11.433433333333333</v>
      </c>
      <c r="F32">
        <f t="shared" si="0"/>
        <v>34.3003</v>
      </c>
    </row>
    <row r="33" spans="1:14" x14ac:dyDescent="0.35">
      <c r="A33" s="8">
        <v>27</v>
      </c>
      <c r="B33" s="8">
        <v>12.567</v>
      </c>
      <c r="C33">
        <v>9.2667000000000002</v>
      </c>
      <c r="D33">
        <v>9.8332999999999995</v>
      </c>
      <c r="E33" s="9">
        <v>10.555666666666667</v>
      </c>
      <c r="F33">
        <f t="shared" si="0"/>
        <v>31.667000000000002</v>
      </c>
    </row>
    <row r="34" spans="1:14" x14ac:dyDescent="0.35">
      <c r="A34" s="8">
        <v>28</v>
      </c>
      <c r="B34" s="8">
        <v>13.6</v>
      </c>
      <c r="C34">
        <v>11.967000000000001</v>
      </c>
      <c r="D34">
        <v>11.667</v>
      </c>
      <c r="E34" s="9">
        <v>12.411333333333333</v>
      </c>
      <c r="F34">
        <f t="shared" si="0"/>
        <v>37.234000000000002</v>
      </c>
    </row>
    <row r="35" spans="1:14" x14ac:dyDescent="0.35">
      <c r="A35" s="8">
        <v>29</v>
      </c>
      <c r="B35" s="8">
        <v>11.1</v>
      </c>
      <c r="C35">
        <v>9.5</v>
      </c>
      <c r="D35">
        <v>11.833</v>
      </c>
      <c r="E35" s="9">
        <v>10.811</v>
      </c>
      <c r="F35">
        <f t="shared" si="0"/>
        <v>32.433</v>
      </c>
    </row>
    <row r="36" spans="1:14" x14ac:dyDescent="0.35">
      <c r="A36" s="8">
        <v>30</v>
      </c>
      <c r="B36" s="8">
        <v>10.333</v>
      </c>
      <c r="C36">
        <v>10.067</v>
      </c>
      <c r="D36">
        <v>9.3332999999999995</v>
      </c>
      <c r="E36" s="9">
        <v>9.9110999999999994</v>
      </c>
      <c r="F36">
        <f t="shared" si="0"/>
        <v>29.7333</v>
      </c>
    </row>
    <row r="37" spans="1:14" x14ac:dyDescent="0.35">
      <c r="A37" s="8">
        <v>31</v>
      </c>
      <c r="B37" s="8">
        <v>15.3</v>
      </c>
      <c r="C37">
        <v>11.833</v>
      </c>
      <c r="D37">
        <v>10.4</v>
      </c>
      <c r="E37" s="9">
        <v>12.511000000000001</v>
      </c>
      <c r="F37">
        <f t="shared" si="0"/>
        <v>37.533000000000001</v>
      </c>
    </row>
    <row r="38" spans="1:14" x14ac:dyDescent="0.35">
      <c r="A38" s="8">
        <v>32</v>
      </c>
      <c r="B38" s="8">
        <v>12.433</v>
      </c>
      <c r="C38">
        <v>11.333</v>
      </c>
      <c r="D38">
        <v>10.233000000000001</v>
      </c>
      <c r="E38" s="9">
        <v>11.332999999999998</v>
      </c>
      <c r="F38">
        <f t="shared" si="0"/>
        <v>33.998999999999995</v>
      </c>
    </row>
    <row r="39" spans="1:14" x14ac:dyDescent="0.35">
      <c r="A39" s="8">
        <v>33</v>
      </c>
      <c r="B39" s="8">
        <v>12.833</v>
      </c>
      <c r="C39">
        <v>10.833</v>
      </c>
      <c r="D39">
        <v>11.567</v>
      </c>
      <c r="E39" s="9">
        <v>11.744333333333335</v>
      </c>
      <c r="F39">
        <f t="shared" si="0"/>
        <v>35.233000000000004</v>
      </c>
    </row>
    <row r="40" spans="1:14" x14ac:dyDescent="0.35">
      <c r="A40" s="8">
        <v>34</v>
      </c>
      <c r="B40" s="8">
        <v>10.5</v>
      </c>
      <c r="C40">
        <v>9.1</v>
      </c>
      <c r="D40">
        <v>8.5</v>
      </c>
      <c r="E40" s="9">
        <v>9.3666666666666671</v>
      </c>
      <c r="F40">
        <f t="shared" si="0"/>
        <v>28.1</v>
      </c>
    </row>
    <row r="41" spans="1:14" x14ac:dyDescent="0.35">
      <c r="A41" s="8">
        <v>35</v>
      </c>
      <c r="B41" s="8">
        <v>13</v>
      </c>
      <c r="C41">
        <v>10.5</v>
      </c>
      <c r="D41">
        <v>9.6667000000000005</v>
      </c>
      <c r="E41" s="9">
        <v>11.055566666666666</v>
      </c>
      <c r="F41">
        <f t="shared" si="0"/>
        <v>33.166699999999999</v>
      </c>
    </row>
    <row r="42" spans="1:14" x14ac:dyDescent="0.35">
      <c r="A42" s="8">
        <v>36</v>
      </c>
      <c r="B42" s="8">
        <v>12.1</v>
      </c>
      <c r="C42">
        <v>12.266999999999999</v>
      </c>
      <c r="D42">
        <v>11.4</v>
      </c>
      <c r="E42" s="9">
        <v>11.922333333333333</v>
      </c>
      <c r="F42">
        <f t="shared" si="0"/>
        <v>35.766999999999996</v>
      </c>
    </row>
    <row r="43" spans="1:14" x14ac:dyDescent="0.35">
      <c r="A43" s="3" t="s">
        <v>3</v>
      </c>
      <c r="B43" s="3">
        <v>12.426833333333338</v>
      </c>
      <c r="C43" s="10">
        <v>10.545325000000004</v>
      </c>
      <c r="D43" s="10">
        <v>10.177766666666665</v>
      </c>
      <c r="E43" s="11">
        <v>11.049975000000002</v>
      </c>
    </row>
    <row r="44" spans="1:14" x14ac:dyDescent="0.35">
      <c r="A44" t="s">
        <v>15</v>
      </c>
      <c r="B44">
        <f>SUM(B7:B42)</f>
        <v>447.36600000000016</v>
      </c>
      <c r="C44">
        <f>SUM(C7:C42)</f>
        <v>379.63170000000014</v>
      </c>
      <c r="D44">
        <f t="shared" ref="D44:F44" si="1">SUM(D7:D42)</f>
        <v>366.39959999999996</v>
      </c>
      <c r="F44">
        <f t="shared" si="1"/>
        <v>1193.3973000000001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13" t="s">
        <v>6</v>
      </c>
      <c r="B48" s="13" t="s">
        <v>7</v>
      </c>
      <c r="C48" s="13" t="s">
        <v>8</v>
      </c>
      <c r="D48" s="13" t="s">
        <v>9</v>
      </c>
      <c r="E48" s="13" t="s">
        <v>10</v>
      </c>
      <c r="F48" s="13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104.80168329501248</v>
      </c>
      <c r="C49">
        <v>2</v>
      </c>
      <c r="D49">
        <v>52.40084164750624</v>
      </c>
      <c r="E49">
        <v>78.756839477365986</v>
      </c>
      <c r="H49" s="18" t="s">
        <v>0</v>
      </c>
      <c r="I49" s="20">
        <f>3-1</f>
        <v>2</v>
      </c>
      <c r="J49" s="20">
        <f>SUMSQ(B44:D44)/36-I54</f>
        <v>104.8016832950052</v>
      </c>
      <c r="K49" s="20">
        <f>J49/I49</f>
        <v>52.400841647502602</v>
      </c>
      <c r="L49" s="21">
        <f>K49/K51</f>
        <v>78.756839477357161</v>
      </c>
      <c r="M49" s="20">
        <f>FINV(0.05,I49,I51)</f>
        <v>3.127675600959142</v>
      </c>
      <c r="N49" s="16" t="str">
        <f>IF(L49&gt;M49, "*", "tn")</f>
        <v>*</v>
      </c>
    </row>
    <row r="50" spans="1:14" ht="15.5" x14ac:dyDescent="0.35">
      <c r="A50" t="s">
        <v>1</v>
      </c>
      <c r="B50">
        <v>129.5463206558361</v>
      </c>
      <c r="C50">
        <v>35</v>
      </c>
      <c r="D50">
        <v>3.7013234473096026</v>
      </c>
      <c r="E50">
        <v>5.5629743230936439</v>
      </c>
      <c r="F50">
        <v>5.7342891852374772E-10</v>
      </c>
      <c r="G50" t="s">
        <v>13</v>
      </c>
      <c r="H50" s="18" t="s">
        <v>25</v>
      </c>
      <c r="I50" s="20">
        <f>36-1</f>
        <v>35</v>
      </c>
      <c r="J50" s="20">
        <f>SUMSQ(F7:F42)/3-I54</f>
        <v>129.54632065583064</v>
      </c>
      <c r="K50" s="20">
        <f>J50/I50</f>
        <v>3.7013234473094467</v>
      </c>
      <c r="L50" s="20">
        <f>K50/K51</f>
        <v>5.5629743230931723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46.574480891651376</v>
      </c>
      <c r="C51">
        <v>70</v>
      </c>
      <c r="D51">
        <v>0.66534972702359108</v>
      </c>
      <c r="H51" s="18" t="s">
        <v>26</v>
      </c>
      <c r="I51" s="20">
        <f>I50*I49</f>
        <v>70</v>
      </c>
      <c r="J51" s="20">
        <f>J52-J50-J49</f>
        <v>46.574480891653366</v>
      </c>
      <c r="K51" s="20">
        <f>J51/I51</f>
        <v>0.6653497270236195</v>
      </c>
      <c r="L51" s="20"/>
      <c r="M51" s="20"/>
      <c r="N51" s="19"/>
    </row>
    <row r="52" spans="1:14" ht="15" thickBot="1" x14ac:dyDescent="0.4">
      <c r="A52" s="12" t="s">
        <v>15</v>
      </c>
      <c r="B52" s="12">
        <v>280.92248484249995</v>
      </c>
      <c r="C52" s="12">
        <v>107</v>
      </c>
      <c r="D52" s="12">
        <v>2.6254437835747662</v>
      </c>
      <c r="E52" s="12"/>
      <c r="F52" s="12"/>
      <c r="H52" s="18" t="s">
        <v>15</v>
      </c>
      <c r="I52" s="20">
        <f>(36*3)-1</f>
        <v>107</v>
      </c>
      <c r="J52" s="20">
        <f>SUMSQ(B7:D42)-I54</f>
        <v>280.92248484248921</v>
      </c>
      <c r="K52" s="20"/>
      <c r="L52" s="20"/>
      <c r="M52" s="20"/>
      <c r="N52" s="19"/>
    </row>
    <row r="53" spans="1:14" x14ac:dyDescent="0.35">
      <c r="A53" t="s">
        <v>16</v>
      </c>
      <c r="J53" s="24"/>
      <c r="K53" s="24"/>
      <c r="L53" s="24"/>
      <c r="M53" s="25"/>
      <c r="N53" s="25"/>
    </row>
    <row r="54" spans="1:14" x14ac:dyDescent="0.35">
      <c r="A54" t="s">
        <v>17</v>
      </c>
      <c r="H54" s="14" t="s">
        <v>27</v>
      </c>
      <c r="I54" s="15">
        <f>SUMSQ(F44)/108</f>
        <v>13187.010330067502</v>
      </c>
      <c r="J54" s="15"/>
      <c r="K54" s="15"/>
      <c r="L54" s="15"/>
    </row>
    <row r="55" spans="1:14" x14ac:dyDescent="0.35">
      <c r="A55" t="s">
        <v>18</v>
      </c>
      <c r="H55" s="23" t="s">
        <v>28</v>
      </c>
      <c r="I55" s="24">
        <f>(SQRT(K51)/E43)*100</f>
        <v>7.3818241645435894</v>
      </c>
      <c r="J55" s="15"/>
      <c r="K55" s="15"/>
      <c r="L55" s="15"/>
    </row>
    <row r="56" spans="1:14" x14ac:dyDescent="0.35">
      <c r="A56" t="s">
        <v>19</v>
      </c>
    </row>
    <row r="57" spans="1:14" x14ac:dyDescent="0.35">
      <c r="A57" t="s">
        <v>20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57"/>
  <sheetViews>
    <sheetView workbookViewId="0">
      <selection activeCell="A3" sqref="A3"/>
    </sheetView>
  </sheetViews>
  <sheetFormatPr defaultRowHeight="14.5" x14ac:dyDescent="0.35"/>
  <cols>
    <col min="1" max="1" width="23.7265625" bestFit="1" customWidth="1"/>
    <col min="2" max="5" width="12" bestFit="1" customWidth="1"/>
    <col min="8" max="8" width="18.26953125" customWidth="1"/>
  </cols>
  <sheetData>
    <row r="1" spans="1:6" x14ac:dyDescent="0.35">
      <c r="A1" t="s">
        <v>2</v>
      </c>
    </row>
    <row r="2" spans="1:6" x14ac:dyDescent="0.35">
      <c r="A2" t="s">
        <v>322</v>
      </c>
    </row>
    <row r="5" spans="1:6" x14ac:dyDescent="0.35">
      <c r="A5" s="4" t="s">
        <v>4</v>
      </c>
      <c r="B5" s="4" t="s">
        <v>0</v>
      </c>
      <c r="C5" s="5"/>
      <c r="D5" s="5"/>
      <c r="E5" s="6"/>
    </row>
    <row r="6" spans="1:6" x14ac:dyDescent="0.35">
      <c r="A6" s="4" t="s">
        <v>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17.332999999999998</v>
      </c>
      <c r="C7" s="7">
        <v>15.667</v>
      </c>
      <c r="D7" s="7">
        <v>13.833</v>
      </c>
      <c r="E7" s="2">
        <v>15.610999999999999</v>
      </c>
      <c r="F7">
        <f>SUM(B7:D7)</f>
        <v>46.832999999999998</v>
      </c>
    </row>
    <row r="8" spans="1:6" x14ac:dyDescent="0.35">
      <c r="A8" s="8">
        <v>2</v>
      </c>
      <c r="B8" s="8">
        <v>14.933</v>
      </c>
      <c r="C8">
        <v>15.333</v>
      </c>
      <c r="D8">
        <v>12</v>
      </c>
      <c r="E8" s="9">
        <v>14.088666666666667</v>
      </c>
      <c r="F8">
        <f t="shared" ref="F8:F42" si="0">SUM(B8:D8)</f>
        <v>42.265999999999998</v>
      </c>
    </row>
    <row r="9" spans="1:6" x14ac:dyDescent="0.35">
      <c r="A9" s="8">
        <v>3</v>
      </c>
      <c r="B9" s="8">
        <v>18.167000000000002</v>
      </c>
      <c r="C9">
        <v>13.667</v>
      </c>
      <c r="D9">
        <v>13.167</v>
      </c>
      <c r="E9" s="9">
        <v>15.000333333333336</v>
      </c>
      <c r="F9">
        <f t="shared" si="0"/>
        <v>45.001000000000005</v>
      </c>
    </row>
    <row r="10" spans="1:6" x14ac:dyDescent="0.35">
      <c r="A10" s="8">
        <v>4</v>
      </c>
      <c r="B10" s="8">
        <v>17.5</v>
      </c>
      <c r="C10">
        <v>15.333</v>
      </c>
      <c r="D10">
        <v>13.5</v>
      </c>
      <c r="E10" s="9">
        <v>15.444333333333333</v>
      </c>
      <c r="F10">
        <f t="shared" si="0"/>
        <v>46.332999999999998</v>
      </c>
    </row>
    <row r="11" spans="1:6" x14ac:dyDescent="0.35">
      <c r="A11" s="8">
        <v>5</v>
      </c>
      <c r="B11" s="8">
        <v>15.833</v>
      </c>
      <c r="C11">
        <v>17</v>
      </c>
      <c r="D11">
        <v>12.833</v>
      </c>
      <c r="E11" s="9">
        <v>15.222</v>
      </c>
      <c r="F11">
        <f t="shared" si="0"/>
        <v>45.665999999999997</v>
      </c>
    </row>
    <row r="12" spans="1:6" x14ac:dyDescent="0.35">
      <c r="A12" s="8">
        <v>6</v>
      </c>
      <c r="B12" s="8">
        <v>17.167000000000002</v>
      </c>
      <c r="C12">
        <v>13.667</v>
      </c>
      <c r="D12">
        <v>13.667</v>
      </c>
      <c r="E12" s="9">
        <v>14.833666666666668</v>
      </c>
      <c r="F12">
        <f t="shared" si="0"/>
        <v>44.501000000000005</v>
      </c>
    </row>
    <row r="13" spans="1:6" x14ac:dyDescent="0.35">
      <c r="A13" s="8">
        <v>7</v>
      </c>
      <c r="B13" s="8">
        <v>17.2</v>
      </c>
      <c r="C13">
        <v>12.167</v>
      </c>
      <c r="D13">
        <v>12.667</v>
      </c>
      <c r="E13" s="9">
        <v>14.011333333333333</v>
      </c>
      <c r="F13">
        <f t="shared" si="0"/>
        <v>42.033999999999999</v>
      </c>
    </row>
    <row r="14" spans="1:6" x14ac:dyDescent="0.35">
      <c r="A14" s="8">
        <v>8</v>
      </c>
      <c r="B14" s="8">
        <v>14.667</v>
      </c>
      <c r="C14">
        <v>12.833</v>
      </c>
      <c r="D14">
        <v>11.167</v>
      </c>
      <c r="E14" s="9">
        <v>12.889000000000001</v>
      </c>
      <c r="F14">
        <f t="shared" si="0"/>
        <v>38.667000000000002</v>
      </c>
    </row>
    <row r="15" spans="1:6" x14ac:dyDescent="0.35">
      <c r="A15" s="8">
        <v>9</v>
      </c>
      <c r="B15" s="8">
        <v>14.567</v>
      </c>
      <c r="C15">
        <v>14.5</v>
      </c>
      <c r="D15">
        <v>12.833</v>
      </c>
      <c r="E15" s="9">
        <v>13.966666666666667</v>
      </c>
      <c r="F15">
        <f t="shared" si="0"/>
        <v>41.9</v>
      </c>
    </row>
    <row r="16" spans="1:6" x14ac:dyDescent="0.35">
      <c r="A16" s="8">
        <v>10</v>
      </c>
      <c r="B16" s="8">
        <v>13.933</v>
      </c>
      <c r="C16">
        <v>15.167</v>
      </c>
      <c r="D16">
        <v>14</v>
      </c>
      <c r="E16" s="9">
        <v>14.366666666666667</v>
      </c>
      <c r="F16">
        <f t="shared" si="0"/>
        <v>43.1</v>
      </c>
    </row>
    <row r="17" spans="1:6" x14ac:dyDescent="0.35">
      <c r="A17" s="8">
        <v>11</v>
      </c>
      <c r="B17" s="8">
        <v>20.167000000000002</v>
      </c>
      <c r="C17">
        <v>15</v>
      </c>
      <c r="D17">
        <v>12.167</v>
      </c>
      <c r="E17" s="9">
        <v>15.778</v>
      </c>
      <c r="F17">
        <f t="shared" si="0"/>
        <v>47.334000000000003</v>
      </c>
    </row>
    <row r="18" spans="1:6" x14ac:dyDescent="0.35">
      <c r="A18" s="8">
        <v>12</v>
      </c>
      <c r="B18" s="8">
        <v>15.333</v>
      </c>
      <c r="C18">
        <v>14.167</v>
      </c>
      <c r="D18">
        <v>12.167</v>
      </c>
      <c r="E18" s="9">
        <v>13.889000000000001</v>
      </c>
      <c r="F18">
        <f t="shared" si="0"/>
        <v>41.667000000000002</v>
      </c>
    </row>
    <row r="19" spans="1:6" x14ac:dyDescent="0.35">
      <c r="A19" s="8">
        <v>13</v>
      </c>
      <c r="B19" s="8">
        <v>20.433</v>
      </c>
      <c r="C19">
        <v>15.167</v>
      </c>
      <c r="D19">
        <v>13.333</v>
      </c>
      <c r="E19" s="9">
        <v>16.311</v>
      </c>
      <c r="F19">
        <f t="shared" si="0"/>
        <v>48.933</v>
      </c>
    </row>
    <row r="20" spans="1:6" x14ac:dyDescent="0.35">
      <c r="A20" s="8">
        <v>14</v>
      </c>
      <c r="B20" s="8">
        <v>20.167000000000002</v>
      </c>
      <c r="C20">
        <v>19.167000000000002</v>
      </c>
      <c r="D20">
        <v>16.667000000000002</v>
      </c>
      <c r="E20" s="9">
        <v>18.667000000000002</v>
      </c>
      <c r="F20">
        <f t="shared" si="0"/>
        <v>56.001000000000005</v>
      </c>
    </row>
    <row r="21" spans="1:6" x14ac:dyDescent="0.35">
      <c r="A21" s="8">
        <v>15</v>
      </c>
      <c r="B21" s="8">
        <v>21.332999999999998</v>
      </c>
      <c r="C21">
        <v>13.5</v>
      </c>
      <c r="D21">
        <v>11.667</v>
      </c>
      <c r="E21" s="9">
        <v>15.5</v>
      </c>
      <c r="F21">
        <f t="shared" si="0"/>
        <v>46.5</v>
      </c>
    </row>
    <row r="22" spans="1:6" x14ac:dyDescent="0.35">
      <c r="A22" s="8">
        <v>16</v>
      </c>
      <c r="B22" s="8">
        <v>20.5</v>
      </c>
      <c r="C22">
        <v>17</v>
      </c>
      <c r="D22">
        <v>17.167000000000002</v>
      </c>
      <c r="E22" s="9">
        <v>18.222333333333335</v>
      </c>
      <c r="F22">
        <f t="shared" si="0"/>
        <v>54.667000000000002</v>
      </c>
    </row>
    <row r="23" spans="1:6" x14ac:dyDescent="0.35">
      <c r="A23" s="8">
        <v>17</v>
      </c>
      <c r="B23" s="8">
        <v>14</v>
      </c>
      <c r="C23">
        <v>13.333</v>
      </c>
      <c r="D23">
        <v>12.833</v>
      </c>
      <c r="E23" s="9">
        <v>13.388666666666666</v>
      </c>
      <c r="F23">
        <f t="shared" si="0"/>
        <v>40.165999999999997</v>
      </c>
    </row>
    <row r="24" spans="1:6" x14ac:dyDescent="0.35">
      <c r="A24" s="8">
        <v>18</v>
      </c>
      <c r="B24" s="8">
        <v>16.567</v>
      </c>
      <c r="C24">
        <v>17.167000000000002</v>
      </c>
      <c r="D24">
        <v>15.833</v>
      </c>
      <c r="E24" s="9">
        <v>16.522333333333332</v>
      </c>
      <c r="F24">
        <f t="shared" si="0"/>
        <v>49.567</v>
      </c>
    </row>
    <row r="25" spans="1:6" x14ac:dyDescent="0.35">
      <c r="A25" s="8">
        <v>19</v>
      </c>
      <c r="B25" s="8">
        <v>12.667</v>
      </c>
      <c r="C25">
        <v>10.667</v>
      </c>
      <c r="D25">
        <v>10.333</v>
      </c>
      <c r="E25" s="9">
        <v>11.222333333333333</v>
      </c>
      <c r="F25">
        <f t="shared" si="0"/>
        <v>33.667000000000002</v>
      </c>
    </row>
    <row r="26" spans="1:6" x14ac:dyDescent="0.35">
      <c r="A26" s="8">
        <v>20</v>
      </c>
      <c r="B26" s="8">
        <v>18.766999999999999</v>
      </c>
      <c r="C26">
        <v>17.167000000000002</v>
      </c>
      <c r="D26">
        <v>14.167</v>
      </c>
      <c r="E26" s="9">
        <v>16.700333333333333</v>
      </c>
      <c r="F26">
        <f t="shared" si="0"/>
        <v>50.100999999999999</v>
      </c>
    </row>
    <row r="27" spans="1:6" x14ac:dyDescent="0.35">
      <c r="A27" s="8">
        <v>21</v>
      </c>
      <c r="B27" s="8">
        <v>16.832999999999998</v>
      </c>
      <c r="C27">
        <v>14.5</v>
      </c>
      <c r="D27">
        <v>11.667</v>
      </c>
      <c r="E27" s="9">
        <v>14.333333333333334</v>
      </c>
      <c r="F27">
        <f t="shared" si="0"/>
        <v>43</v>
      </c>
    </row>
    <row r="28" spans="1:6" x14ac:dyDescent="0.35">
      <c r="A28" s="8">
        <v>22</v>
      </c>
      <c r="B28" s="8">
        <v>15.667</v>
      </c>
      <c r="C28">
        <v>12.5</v>
      </c>
      <c r="D28">
        <v>13</v>
      </c>
      <c r="E28" s="9">
        <v>13.722333333333333</v>
      </c>
      <c r="F28">
        <f t="shared" si="0"/>
        <v>41.167000000000002</v>
      </c>
    </row>
    <row r="29" spans="1:6" x14ac:dyDescent="0.35">
      <c r="A29" s="8">
        <v>23</v>
      </c>
      <c r="B29" s="8">
        <v>20.332999999999998</v>
      </c>
      <c r="C29">
        <v>16.167000000000002</v>
      </c>
      <c r="D29">
        <v>13.333</v>
      </c>
      <c r="E29" s="9">
        <v>16.611000000000001</v>
      </c>
      <c r="F29">
        <f t="shared" si="0"/>
        <v>49.832999999999998</v>
      </c>
    </row>
    <row r="30" spans="1:6" x14ac:dyDescent="0.35">
      <c r="A30" s="8">
        <v>24</v>
      </c>
      <c r="B30" s="8">
        <v>20.567</v>
      </c>
      <c r="C30">
        <v>18.332999999999998</v>
      </c>
      <c r="D30">
        <v>15</v>
      </c>
      <c r="E30" s="9">
        <v>17.966666666666665</v>
      </c>
      <c r="F30">
        <f t="shared" si="0"/>
        <v>53.9</v>
      </c>
    </row>
    <row r="31" spans="1:6" x14ac:dyDescent="0.35">
      <c r="A31" s="8">
        <v>25</v>
      </c>
      <c r="B31" s="8">
        <v>15.833</v>
      </c>
      <c r="C31">
        <v>16.832999999999998</v>
      </c>
      <c r="D31">
        <v>12</v>
      </c>
      <c r="E31" s="9">
        <v>14.888666666666666</v>
      </c>
      <c r="F31">
        <f t="shared" si="0"/>
        <v>44.665999999999997</v>
      </c>
    </row>
    <row r="32" spans="1:6" x14ac:dyDescent="0.35">
      <c r="A32" s="8">
        <v>26</v>
      </c>
      <c r="B32" s="8">
        <v>16.033000000000001</v>
      </c>
      <c r="C32">
        <v>15</v>
      </c>
      <c r="D32">
        <v>12.5</v>
      </c>
      <c r="E32" s="9">
        <v>14.511000000000001</v>
      </c>
      <c r="F32">
        <f t="shared" si="0"/>
        <v>43.533000000000001</v>
      </c>
    </row>
    <row r="33" spans="1:14" x14ac:dyDescent="0.35">
      <c r="A33" s="8">
        <v>27</v>
      </c>
      <c r="B33" s="8">
        <v>18.167000000000002</v>
      </c>
      <c r="C33">
        <v>14.167</v>
      </c>
      <c r="D33">
        <v>12.5</v>
      </c>
      <c r="E33" s="9">
        <v>14.944666666666668</v>
      </c>
      <c r="F33">
        <f t="shared" si="0"/>
        <v>44.834000000000003</v>
      </c>
    </row>
    <row r="34" spans="1:14" x14ac:dyDescent="0.35">
      <c r="A34" s="8">
        <v>28</v>
      </c>
      <c r="B34" s="8">
        <v>18.067</v>
      </c>
      <c r="C34">
        <v>16.332999999999998</v>
      </c>
      <c r="D34">
        <v>16.667000000000002</v>
      </c>
      <c r="E34" s="9">
        <v>17.022333333333332</v>
      </c>
      <c r="F34">
        <f t="shared" si="0"/>
        <v>51.067</v>
      </c>
    </row>
    <row r="35" spans="1:14" x14ac:dyDescent="0.35">
      <c r="A35" s="8">
        <v>29</v>
      </c>
      <c r="B35" s="8">
        <v>14.667</v>
      </c>
      <c r="C35">
        <v>13</v>
      </c>
      <c r="D35">
        <v>15.5</v>
      </c>
      <c r="E35" s="9">
        <v>14.389000000000001</v>
      </c>
      <c r="F35">
        <f t="shared" si="0"/>
        <v>43.167000000000002</v>
      </c>
    </row>
    <row r="36" spans="1:14" x14ac:dyDescent="0.35">
      <c r="A36" s="8">
        <v>30</v>
      </c>
      <c r="B36" s="8">
        <v>17.45</v>
      </c>
      <c r="C36">
        <v>14.167</v>
      </c>
      <c r="D36">
        <v>11.833</v>
      </c>
      <c r="E36" s="9">
        <v>14.483333333333333</v>
      </c>
      <c r="F36">
        <f t="shared" si="0"/>
        <v>43.449999999999996</v>
      </c>
    </row>
    <row r="37" spans="1:14" x14ac:dyDescent="0.35">
      <c r="A37" s="8">
        <v>31</v>
      </c>
      <c r="B37" s="8">
        <v>20</v>
      </c>
      <c r="C37">
        <v>14.333</v>
      </c>
      <c r="D37">
        <v>13.667</v>
      </c>
      <c r="E37" s="9">
        <v>16</v>
      </c>
      <c r="F37">
        <f t="shared" si="0"/>
        <v>48</v>
      </c>
    </row>
    <row r="38" spans="1:14" x14ac:dyDescent="0.35">
      <c r="A38" s="8">
        <v>32</v>
      </c>
      <c r="B38" s="8">
        <v>17.332999999999998</v>
      </c>
      <c r="C38">
        <v>14.5</v>
      </c>
      <c r="D38">
        <v>12.667</v>
      </c>
      <c r="E38" s="9">
        <v>14.833333333333334</v>
      </c>
      <c r="F38">
        <f t="shared" si="0"/>
        <v>44.5</v>
      </c>
    </row>
    <row r="39" spans="1:14" x14ac:dyDescent="0.35">
      <c r="A39" s="8">
        <v>33</v>
      </c>
      <c r="B39" s="8">
        <v>19.766999999999999</v>
      </c>
      <c r="C39">
        <v>15.333</v>
      </c>
      <c r="D39">
        <v>16</v>
      </c>
      <c r="E39" s="9">
        <v>17.033333333333335</v>
      </c>
      <c r="F39">
        <f t="shared" si="0"/>
        <v>51.1</v>
      </c>
    </row>
    <row r="40" spans="1:14" x14ac:dyDescent="0.35">
      <c r="A40" s="8">
        <v>34</v>
      </c>
      <c r="B40" s="8">
        <v>15.833</v>
      </c>
      <c r="C40">
        <v>14.333</v>
      </c>
      <c r="D40">
        <v>10.333</v>
      </c>
      <c r="E40" s="9">
        <v>13.499666666666668</v>
      </c>
      <c r="F40">
        <f>SUM(B40:D40)</f>
        <v>40.499000000000002</v>
      </c>
    </row>
    <row r="41" spans="1:14" x14ac:dyDescent="0.35">
      <c r="A41" s="8">
        <v>35</v>
      </c>
      <c r="B41" s="8">
        <v>20.9</v>
      </c>
      <c r="C41">
        <v>17</v>
      </c>
      <c r="D41">
        <v>14.333</v>
      </c>
      <c r="E41" s="9">
        <v>17.410999999999998</v>
      </c>
      <c r="F41">
        <f t="shared" si="0"/>
        <v>52.232999999999997</v>
      </c>
    </row>
    <row r="42" spans="1:14" x14ac:dyDescent="0.35">
      <c r="A42" s="8">
        <v>36</v>
      </c>
      <c r="B42" s="8">
        <v>19.067</v>
      </c>
      <c r="C42">
        <v>19.5</v>
      </c>
      <c r="D42">
        <v>15.167</v>
      </c>
      <c r="E42" s="9">
        <v>17.911333333333335</v>
      </c>
      <c r="F42">
        <f t="shared" si="0"/>
        <v>53.734000000000002</v>
      </c>
    </row>
    <row r="43" spans="1:14" x14ac:dyDescent="0.35">
      <c r="A43" s="3" t="s">
        <v>3</v>
      </c>
      <c r="B43" s="3">
        <v>17.437527777777774</v>
      </c>
      <c r="C43" s="10">
        <v>15.101888888888888</v>
      </c>
      <c r="D43" s="10">
        <v>13.393555555555556</v>
      </c>
      <c r="E43" s="11">
        <v>15.310990740740738</v>
      </c>
    </row>
    <row r="44" spans="1:14" x14ac:dyDescent="0.35">
      <c r="A44" t="s">
        <v>15</v>
      </c>
      <c r="B44">
        <f>SUM(B7:B42)</f>
        <v>627.75099999999986</v>
      </c>
      <c r="C44">
        <f>SUM(C7:C42)</f>
        <v>543.66800000000001</v>
      </c>
      <c r="D44">
        <f t="shared" ref="D44" si="1">SUM(D7:D42)</f>
        <v>482.16800000000001</v>
      </c>
      <c r="F44">
        <f>SUM(F7:F42)</f>
        <v>1653.5869999999998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13" t="s">
        <v>6</v>
      </c>
      <c r="B48" s="13" t="s">
        <v>7</v>
      </c>
      <c r="C48" s="13" t="s">
        <v>8</v>
      </c>
      <c r="D48" s="13" t="s">
        <v>9</v>
      </c>
      <c r="E48" s="13" t="s">
        <v>10</v>
      </c>
      <c r="F48" s="13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296.72787757406695</v>
      </c>
      <c r="C49">
        <v>2</v>
      </c>
      <c r="D49">
        <v>148.36393878703348</v>
      </c>
      <c r="E49">
        <v>73.085347887886527</v>
      </c>
      <c r="H49" s="18" t="s">
        <v>0</v>
      </c>
      <c r="I49" s="20">
        <f>3-1</f>
        <v>2</v>
      </c>
      <c r="J49" s="20">
        <f>SUMSQ(B44:D44)/36-I54</f>
        <v>296.72787757407423</v>
      </c>
      <c r="K49" s="20">
        <f>J49/I49</f>
        <v>148.36393878703711</v>
      </c>
      <c r="L49" s="21">
        <f>K49/K51</f>
        <v>73.085347887892297</v>
      </c>
      <c r="M49" s="20">
        <f>FINV(0.05,I49,I51)</f>
        <v>3.127675600959142</v>
      </c>
      <c r="N49" s="16" t="str">
        <f>IF(L49&gt;M49, "*", "tn")</f>
        <v>*</v>
      </c>
    </row>
    <row r="50" spans="1:14" ht="15.5" x14ac:dyDescent="0.35">
      <c r="A50" t="s">
        <v>1</v>
      </c>
      <c r="B50">
        <v>284.32075365740457</v>
      </c>
      <c r="C50">
        <v>35</v>
      </c>
      <c r="D50">
        <v>8.1234501044972731</v>
      </c>
      <c r="E50">
        <v>4.0016811483368304</v>
      </c>
      <c r="F50">
        <v>4.0054014562857167E-7</v>
      </c>
      <c r="G50" t="s">
        <v>13</v>
      </c>
      <c r="H50" s="18" t="s">
        <v>25</v>
      </c>
      <c r="I50" s="20">
        <f>36-1</f>
        <v>35</v>
      </c>
      <c r="J50" s="20">
        <f>SUMSQ(F7:F42)/3-I54</f>
        <v>284.32075365741548</v>
      </c>
      <c r="K50" s="20">
        <f>J50/I50</f>
        <v>8.1234501044975858</v>
      </c>
      <c r="L50" s="20">
        <f>K50/K51</f>
        <v>4.0016811483372026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142.10065375926979</v>
      </c>
      <c r="C51">
        <v>70</v>
      </c>
      <c r="D51">
        <v>2.03000933941814</v>
      </c>
      <c r="H51" s="18" t="s">
        <v>26</v>
      </c>
      <c r="I51" s="20">
        <f>I50*I49</f>
        <v>70</v>
      </c>
      <c r="J51" s="20">
        <f>J52-J50-J49</f>
        <v>142.10065375926206</v>
      </c>
      <c r="K51" s="20">
        <f>J51/I51</f>
        <v>2.0300093394180294</v>
      </c>
      <c r="L51" s="20"/>
      <c r="M51" s="20"/>
      <c r="N51" s="19"/>
    </row>
    <row r="52" spans="1:14" ht="15" thickBot="1" x14ac:dyDescent="0.4">
      <c r="A52" s="12" t="s">
        <v>15</v>
      </c>
      <c r="B52" s="12">
        <v>723.14928499074131</v>
      </c>
      <c r="C52" s="12">
        <v>107</v>
      </c>
      <c r="D52" s="12">
        <v>6.758404532623751</v>
      </c>
      <c r="E52" s="12"/>
      <c r="F52" s="12"/>
      <c r="H52" s="18" t="s">
        <v>15</v>
      </c>
      <c r="I52" s="20">
        <f>(36*3)-1</f>
        <v>107</v>
      </c>
      <c r="J52" s="20">
        <f>SUMSQ(B7:D42)-I54</f>
        <v>723.14928499075177</v>
      </c>
      <c r="K52" s="20"/>
      <c r="L52" s="20"/>
      <c r="M52" s="20"/>
      <c r="N52" s="19"/>
    </row>
    <row r="53" spans="1:14" x14ac:dyDescent="0.35">
      <c r="A53" t="s">
        <v>29</v>
      </c>
      <c r="J53" s="24"/>
      <c r="K53" s="24"/>
      <c r="L53" s="24"/>
      <c r="M53" s="25"/>
      <c r="N53" s="25"/>
    </row>
    <row r="54" spans="1:14" x14ac:dyDescent="0.35">
      <c r="A54" t="s">
        <v>30</v>
      </c>
      <c r="H54" s="14" t="s">
        <v>27</v>
      </c>
      <c r="I54" s="15">
        <f>SUMSQ(F44)/108</f>
        <v>25318.055246009251</v>
      </c>
      <c r="J54" s="15"/>
      <c r="K54" s="15"/>
      <c r="L54" s="15"/>
    </row>
    <row r="55" spans="1:14" x14ac:dyDescent="0.35">
      <c r="A55" t="s">
        <v>31</v>
      </c>
      <c r="H55" s="23" t="s">
        <v>28</v>
      </c>
      <c r="I55" s="24">
        <f>(SQRT(K51)/E43)*100</f>
        <v>9.3056287897539836</v>
      </c>
      <c r="J55" s="15"/>
      <c r="K55" s="15"/>
      <c r="L55" s="15"/>
    </row>
    <row r="56" spans="1:14" x14ac:dyDescent="0.35">
      <c r="A56" t="s">
        <v>32</v>
      </c>
    </row>
    <row r="57" spans="1:14" x14ac:dyDescent="0.35">
      <c r="A57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7"/>
  <sheetViews>
    <sheetView topLeftCell="A22" workbookViewId="0">
      <selection activeCell="A3" sqref="A3"/>
    </sheetView>
  </sheetViews>
  <sheetFormatPr defaultRowHeight="14.5" x14ac:dyDescent="0.35"/>
  <cols>
    <col min="1" max="1" width="23.7265625" bestFit="1" customWidth="1"/>
    <col min="2" max="5" width="12" bestFit="1" customWidth="1"/>
    <col min="6" max="6" width="9.1796875" customWidth="1"/>
    <col min="8" max="8" width="18.1796875" customWidth="1"/>
  </cols>
  <sheetData>
    <row r="1" spans="1:6" x14ac:dyDescent="0.35">
      <c r="A1" t="s">
        <v>2</v>
      </c>
    </row>
    <row r="2" spans="1:6" x14ac:dyDescent="0.35">
      <c r="A2" t="s">
        <v>323</v>
      </c>
    </row>
    <row r="5" spans="1:6" x14ac:dyDescent="0.35">
      <c r="A5" s="4" t="s">
        <v>4</v>
      </c>
      <c r="B5" s="4" t="s">
        <v>0</v>
      </c>
      <c r="C5" s="5"/>
      <c r="D5" s="5"/>
      <c r="E5" s="6"/>
    </row>
    <row r="6" spans="1:6" x14ac:dyDescent="0.35">
      <c r="A6" s="4" t="s">
        <v>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24.5</v>
      </c>
      <c r="C7" s="7">
        <v>25</v>
      </c>
      <c r="D7" s="7">
        <v>19.667000000000002</v>
      </c>
      <c r="E7" s="2">
        <v>23.055666666666667</v>
      </c>
      <c r="F7">
        <f>SUM(B7:D7)</f>
        <v>69.167000000000002</v>
      </c>
    </row>
    <row r="8" spans="1:6" x14ac:dyDescent="0.35">
      <c r="A8" s="8">
        <v>2</v>
      </c>
      <c r="B8" s="8">
        <v>20.332999999999998</v>
      </c>
      <c r="C8">
        <v>24</v>
      </c>
      <c r="D8">
        <v>17.832999999999998</v>
      </c>
      <c r="E8" s="9">
        <v>20.721999999999998</v>
      </c>
      <c r="F8">
        <f t="shared" ref="F8:F42" si="0">SUM(B8:D8)</f>
        <v>62.165999999999997</v>
      </c>
    </row>
    <row r="9" spans="1:6" x14ac:dyDescent="0.35">
      <c r="A9" s="8">
        <v>3</v>
      </c>
      <c r="B9" s="8">
        <v>27.067</v>
      </c>
      <c r="C9">
        <v>20</v>
      </c>
      <c r="D9">
        <v>18.667000000000002</v>
      </c>
      <c r="E9" s="9">
        <v>21.911333333333335</v>
      </c>
      <c r="F9">
        <f t="shared" si="0"/>
        <v>65.734000000000009</v>
      </c>
    </row>
    <row r="10" spans="1:6" x14ac:dyDescent="0.35">
      <c r="A10" s="8">
        <v>4</v>
      </c>
      <c r="B10" s="8">
        <v>26.332999999999998</v>
      </c>
      <c r="C10">
        <v>23.167000000000002</v>
      </c>
      <c r="D10">
        <v>19</v>
      </c>
      <c r="E10" s="9">
        <v>22.833333333333332</v>
      </c>
      <c r="F10">
        <f t="shared" si="0"/>
        <v>68.5</v>
      </c>
    </row>
    <row r="11" spans="1:6" x14ac:dyDescent="0.35">
      <c r="A11" s="8">
        <v>5</v>
      </c>
      <c r="B11" s="8">
        <v>18.167000000000002</v>
      </c>
      <c r="C11">
        <v>28.832999999999998</v>
      </c>
      <c r="D11">
        <v>17.167000000000002</v>
      </c>
      <c r="E11" s="9">
        <v>21.388999999999999</v>
      </c>
      <c r="F11">
        <f t="shared" si="0"/>
        <v>64.167000000000002</v>
      </c>
    </row>
    <row r="12" spans="1:6" x14ac:dyDescent="0.35">
      <c r="A12" s="8">
        <v>6</v>
      </c>
      <c r="B12" s="8">
        <v>24.5</v>
      </c>
      <c r="C12">
        <v>20.332999999999998</v>
      </c>
      <c r="D12">
        <v>20.167000000000002</v>
      </c>
      <c r="E12" s="9">
        <v>21.666666666666668</v>
      </c>
      <c r="F12">
        <f t="shared" si="0"/>
        <v>65</v>
      </c>
    </row>
    <row r="13" spans="1:6" x14ac:dyDescent="0.35">
      <c r="A13" s="8">
        <v>7</v>
      </c>
      <c r="B13" s="8">
        <v>22.167000000000002</v>
      </c>
      <c r="C13">
        <v>16.832999999999998</v>
      </c>
      <c r="D13">
        <v>15.667</v>
      </c>
      <c r="E13" s="9">
        <v>18.222333333333335</v>
      </c>
      <c r="F13">
        <f t="shared" si="0"/>
        <v>54.667000000000002</v>
      </c>
    </row>
    <row r="14" spans="1:6" x14ac:dyDescent="0.35">
      <c r="A14" s="8">
        <v>8</v>
      </c>
      <c r="B14" s="8">
        <v>16.8</v>
      </c>
      <c r="C14">
        <v>18.667000000000002</v>
      </c>
      <c r="D14">
        <v>15.833</v>
      </c>
      <c r="E14" s="9">
        <v>17.099999999999998</v>
      </c>
      <c r="F14">
        <f t="shared" si="0"/>
        <v>51.3</v>
      </c>
    </row>
    <row r="15" spans="1:6" x14ac:dyDescent="0.35">
      <c r="A15" s="8">
        <v>9</v>
      </c>
      <c r="B15" s="8">
        <v>19.266999999999999</v>
      </c>
      <c r="C15">
        <v>22.5</v>
      </c>
      <c r="D15">
        <v>19.167000000000002</v>
      </c>
      <c r="E15" s="9">
        <v>20.311333333333334</v>
      </c>
      <c r="F15">
        <f t="shared" si="0"/>
        <v>60.933999999999997</v>
      </c>
    </row>
    <row r="16" spans="1:6" x14ac:dyDescent="0.35">
      <c r="A16" s="8">
        <v>10</v>
      </c>
      <c r="B16" s="8">
        <v>20.332999999999998</v>
      </c>
      <c r="C16">
        <v>23.667000000000002</v>
      </c>
      <c r="D16">
        <v>21.667000000000002</v>
      </c>
      <c r="E16" s="9">
        <v>21.888999999999999</v>
      </c>
      <c r="F16">
        <f t="shared" si="0"/>
        <v>65.667000000000002</v>
      </c>
    </row>
    <row r="17" spans="1:6" x14ac:dyDescent="0.35">
      <c r="A17" s="8">
        <v>11</v>
      </c>
      <c r="B17" s="8">
        <v>28</v>
      </c>
      <c r="C17">
        <v>23.332999999999998</v>
      </c>
      <c r="D17">
        <v>16.8</v>
      </c>
      <c r="E17" s="9">
        <v>22.710999999999999</v>
      </c>
      <c r="F17">
        <f t="shared" si="0"/>
        <v>68.132999999999996</v>
      </c>
    </row>
    <row r="18" spans="1:6" x14ac:dyDescent="0.35">
      <c r="A18" s="8">
        <v>12</v>
      </c>
      <c r="B18" s="8">
        <v>20.233000000000001</v>
      </c>
      <c r="C18">
        <v>21.667000000000002</v>
      </c>
      <c r="D18">
        <v>17.5</v>
      </c>
      <c r="E18" s="9">
        <v>19.8</v>
      </c>
      <c r="F18">
        <f t="shared" si="0"/>
        <v>59.400000000000006</v>
      </c>
    </row>
    <row r="19" spans="1:6" x14ac:dyDescent="0.35">
      <c r="A19" s="8">
        <v>13</v>
      </c>
      <c r="B19" s="8">
        <v>29.533000000000001</v>
      </c>
      <c r="C19">
        <v>25.667000000000002</v>
      </c>
      <c r="D19">
        <v>19.667000000000002</v>
      </c>
      <c r="E19" s="9">
        <v>24.955666666666669</v>
      </c>
      <c r="F19">
        <f t="shared" si="0"/>
        <v>74.867000000000004</v>
      </c>
    </row>
    <row r="20" spans="1:6" x14ac:dyDescent="0.35">
      <c r="A20" s="8">
        <v>14</v>
      </c>
      <c r="B20" s="8">
        <v>24.766999999999999</v>
      </c>
      <c r="C20">
        <v>31.667000000000002</v>
      </c>
      <c r="D20">
        <v>23.167000000000002</v>
      </c>
      <c r="E20" s="9">
        <v>26.533666666666665</v>
      </c>
      <c r="F20">
        <f t="shared" si="0"/>
        <v>79.600999999999999</v>
      </c>
    </row>
    <row r="21" spans="1:6" x14ac:dyDescent="0.35">
      <c r="A21" s="8">
        <v>15</v>
      </c>
      <c r="B21" s="8">
        <v>27.632999999999999</v>
      </c>
      <c r="C21">
        <v>21.167000000000002</v>
      </c>
      <c r="D21">
        <v>19</v>
      </c>
      <c r="E21" s="9">
        <v>22.599999999999998</v>
      </c>
      <c r="F21">
        <f t="shared" si="0"/>
        <v>67.8</v>
      </c>
    </row>
    <row r="22" spans="1:6" x14ac:dyDescent="0.35">
      <c r="A22" s="8">
        <v>16</v>
      </c>
      <c r="B22" s="8">
        <v>30.3</v>
      </c>
      <c r="C22">
        <v>28</v>
      </c>
      <c r="D22">
        <v>27.832999999999998</v>
      </c>
      <c r="E22" s="9">
        <v>28.710999999999999</v>
      </c>
      <c r="F22">
        <f t="shared" si="0"/>
        <v>86.132999999999996</v>
      </c>
    </row>
    <row r="23" spans="1:6" x14ac:dyDescent="0.35">
      <c r="A23" s="8">
        <v>17</v>
      </c>
      <c r="B23" s="8">
        <v>19.332999999999998</v>
      </c>
      <c r="C23">
        <v>21.667000000000002</v>
      </c>
      <c r="D23">
        <v>18.5</v>
      </c>
      <c r="E23" s="9">
        <v>19.833333333333332</v>
      </c>
      <c r="F23">
        <f t="shared" si="0"/>
        <v>59.5</v>
      </c>
    </row>
    <row r="24" spans="1:6" x14ac:dyDescent="0.35">
      <c r="A24" s="8">
        <v>18</v>
      </c>
      <c r="B24" s="8">
        <v>21.332999999999998</v>
      </c>
      <c r="C24">
        <v>26</v>
      </c>
      <c r="D24">
        <v>22.832999999999998</v>
      </c>
      <c r="E24" s="9">
        <v>23.388666666666666</v>
      </c>
      <c r="F24">
        <f t="shared" si="0"/>
        <v>70.165999999999997</v>
      </c>
    </row>
    <row r="25" spans="1:6" x14ac:dyDescent="0.35">
      <c r="A25" s="8">
        <v>19</v>
      </c>
      <c r="B25" s="8">
        <v>16.167000000000002</v>
      </c>
      <c r="C25">
        <v>14.667</v>
      </c>
      <c r="D25">
        <v>15.167</v>
      </c>
      <c r="E25" s="9">
        <v>15.333666666666668</v>
      </c>
      <c r="F25">
        <f t="shared" si="0"/>
        <v>46.001000000000005</v>
      </c>
    </row>
    <row r="26" spans="1:6" x14ac:dyDescent="0.35">
      <c r="A26" s="8">
        <v>20</v>
      </c>
      <c r="B26" s="8">
        <v>27.332999999999998</v>
      </c>
      <c r="C26">
        <v>27.5</v>
      </c>
      <c r="D26">
        <v>20.667000000000002</v>
      </c>
      <c r="E26" s="9">
        <v>25.166666666666668</v>
      </c>
      <c r="F26">
        <f t="shared" si="0"/>
        <v>75.5</v>
      </c>
    </row>
    <row r="27" spans="1:6" x14ac:dyDescent="0.35">
      <c r="A27" s="8">
        <v>21</v>
      </c>
      <c r="B27" s="8">
        <v>22.5</v>
      </c>
      <c r="C27">
        <v>24.832999999999998</v>
      </c>
      <c r="D27">
        <v>17.832999999999998</v>
      </c>
      <c r="E27" s="9">
        <v>21.721999999999998</v>
      </c>
      <c r="F27">
        <f t="shared" si="0"/>
        <v>65.165999999999997</v>
      </c>
    </row>
    <row r="28" spans="1:6" x14ac:dyDescent="0.35">
      <c r="A28" s="8">
        <v>22</v>
      </c>
      <c r="B28" s="8">
        <v>20.332999999999998</v>
      </c>
      <c r="C28">
        <v>23.667000000000002</v>
      </c>
      <c r="D28">
        <v>20.5</v>
      </c>
      <c r="E28" s="9">
        <v>21.5</v>
      </c>
      <c r="F28">
        <f t="shared" si="0"/>
        <v>64.5</v>
      </c>
    </row>
    <row r="29" spans="1:6" x14ac:dyDescent="0.35">
      <c r="A29" s="8">
        <v>23</v>
      </c>
      <c r="B29" s="8">
        <v>25.667000000000002</v>
      </c>
      <c r="C29">
        <v>23.667000000000002</v>
      </c>
      <c r="D29">
        <v>18.667000000000002</v>
      </c>
      <c r="E29" s="9">
        <v>22.667000000000002</v>
      </c>
      <c r="F29">
        <f t="shared" si="0"/>
        <v>68.001000000000005</v>
      </c>
    </row>
    <row r="30" spans="1:6" x14ac:dyDescent="0.35">
      <c r="A30" s="8">
        <v>24</v>
      </c>
      <c r="B30" s="8">
        <v>26.167000000000002</v>
      </c>
      <c r="C30">
        <v>29.667000000000002</v>
      </c>
      <c r="D30">
        <v>21.167000000000002</v>
      </c>
      <c r="E30" s="9">
        <v>25.667000000000002</v>
      </c>
      <c r="F30">
        <f t="shared" si="0"/>
        <v>77.001000000000005</v>
      </c>
    </row>
    <row r="31" spans="1:6" x14ac:dyDescent="0.35">
      <c r="A31" s="8">
        <v>25</v>
      </c>
      <c r="B31" s="8">
        <v>19.167000000000002</v>
      </c>
      <c r="C31">
        <v>25</v>
      </c>
      <c r="D31">
        <v>17</v>
      </c>
      <c r="E31" s="9">
        <v>20.388999999999999</v>
      </c>
      <c r="F31">
        <f t="shared" si="0"/>
        <v>61.167000000000002</v>
      </c>
    </row>
    <row r="32" spans="1:6" x14ac:dyDescent="0.35">
      <c r="A32" s="8">
        <v>26</v>
      </c>
      <c r="B32" s="8">
        <v>20.266999999999999</v>
      </c>
      <c r="C32">
        <v>22.5</v>
      </c>
      <c r="D32">
        <v>17.667000000000002</v>
      </c>
      <c r="E32" s="9">
        <v>20.144666666666666</v>
      </c>
      <c r="F32">
        <f t="shared" si="0"/>
        <v>60.433999999999997</v>
      </c>
    </row>
    <row r="33" spans="1:14" x14ac:dyDescent="0.35">
      <c r="A33" s="8">
        <v>27</v>
      </c>
      <c r="B33" s="8">
        <v>23.6</v>
      </c>
      <c r="C33">
        <v>21.667000000000002</v>
      </c>
      <c r="D33">
        <v>23.832999999999998</v>
      </c>
      <c r="E33" s="9">
        <v>23.033333333333331</v>
      </c>
      <c r="F33">
        <f t="shared" si="0"/>
        <v>69.099999999999994</v>
      </c>
    </row>
    <row r="34" spans="1:14" x14ac:dyDescent="0.35">
      <c r="A34" s="8">
        <v>28</v>
      </c>
      <c r="B34" s="8">
        <v>21.533000000000001</v>
      </c>
      <c r="C34">
        <v>22.167000000000002</v>
      </c>
      <c r="D34">
        <v>21.867000000000001</v>
      </c>
      <c r="E34" s="9">
        <v>21.855666666666668</v>
      </c>
      <c r="F34">
        <f t="shared" si="0"/>
        <v>65.567000000000007</v>
      </c>
    </row>
    <row r="35" spans="1:14" x14ac:dyDescent="0.35">
      <c r="A35" s="8">
        <v>29</v>
      </c>
      <c r="B35" s="8">
        <v>19.600000000000001</v>
      </c>
      <c r="C35">
        <v>20.5</v>
      </c>
      <c r="D35">
        <v>23.167000000000002</v>
      </c>
      <c r="E35" s="9">
        <v>21.089000000000002</v>
      </c>
      <c r="F35">
        <f t="shared" si="0"/>
        <v>63.267000000000003</v>
      </c>
    </row>
    <row r="36" spans="1:14" x14ac:dyDescent="0.35">
      <c r="A36" s="8">
        <v>30</v>
      </c>
      <c r="B36" s="8">
        <v>20.067</v>
      </c>
      <c r="C36">
        <v>22.832999999999998</v>
      </c>
      <c r="D36">
        <v>17.832999999999998</v>
      </c>
      <c r="E36" s="9">
        <v>20.244333333333334</v>
      </c>
      <c r="F36">
        <f t="shared" si="0"/>
        <v>60.732999999999997</v>
      </c>
    </row>
    <row r="37" spans="1:14" x14ac:dyDescent="0.35">
      <c r="A37" s="8">
        <v>31</v>
      </c>
      <c r="B37" s="8">
        <v>26.433</v>
      </c>
      <c r="C37">
        <v>20</v>
      </c>
      <c r="D37">
        <v>19.832999999999998</v>
      </c>
      <c r="E37" s="9">
        <v>22.088666666666665</v>
      </c>
      <c r="F37">
        <f t="shared" si="0"/>
        <v>66.265999999999991</v>
      </c>
    </row>
    <row r="38" spans="1:14" x14ac:dyDescent="0.35">
      <c r="A38" s="8">
        <v>32</v>
      </c>
      <c r="B38" s="8">
        <v>19.832999999999998</v>
      </c>
      <c r="C38">
        <v>19.832999999999998</v>
      </c>
      <c r="D38">
        <v>17</v>
      </c>
      <c r="E38" s="9">
        <v>18.888666666666666</v>
      </c>
      <c r="F38">
        <f t="shared" si="0"/>
        <v>56.665999999999997</v>
      </c>
    </row>
    <row r="39" spans="1:14" x14ac:dyDescent="0.35">
      <c r="A39" s="8">
        <v>33</v>
      </c>
      <c r="B39" s="8">
        <v>27.1</v>
      </c>
      <c r="C39">
        <v>23.5</v>
      </c>
      <c r="D39">
        <v>24.167000000000002</v>
      </c>
      <c r="E39" s="9">
        <v>24.922333333333331</v>
      </c>
      <c r="F39">
        <f t="shared" si="0"/>
        <v>74.766999999999996</v>
      </c>
    </row>
    <row r="40" spans="1:14" x14ac:dyDescent="0.35">
      <c r="A40" s="8">
        <v>34</v>
      </c>
      <c r="B40" s="8">
        <v>22.167000000000002</v>
      </c>
      <c r="C40">
        <v>21</v>
      </c>
      <c r="D40">
        <v>19.167000000000002</v>
      </c>
      <c r="E40" s="9">
        <v>20.778000000000002</v>
      </c>
      <c r="F40">
        <f t="shared" si="0"/>
        <v>62.334000000000003</v>
      </c>
    </row>
    <row r="41" spans="1:14" x14ac:dyDescent="0.35">
      <c r="A41" s="8">
        <v>35</v>
      </c>
      <c r="B41" s="8">
        <v>27.332999999999998</v>
      </c>
      <c r="C41">
        <v>26.5</v>
      </c>
      <c r="D41">
        <v>21.5</v>
      </c>
      <c r="E41" s="9">
        <v>25.111000000000001</v>
      </c>
      <c r="F41">
        <f t="shared" si="0"/>
        <v>75.332999999999998</v>
      </c>
    </row>
    <row r="42" spans="1:14" x14ac:dyDescent="0.35">
      <c r="A42" s="8">
        <v>36</v>
      </c>
      <c r="B42" s="8">
        <v>24.167000000000002</v>
      </c>
      <c r="C42">
        <v>30.832999999999998</v>
      </c>
      <c r="D42">
        <v>23.167000000000002</v>
      </c>
      <c r="E42" s="9">
        <v>26.055666666666667</v>
      </c>
      <c r="F42">
        <f t="shared" si="0"/>
        <v>78.167000000000002</v>
      </c>
    </row>
    <row r="43" spans="1:14" x14ac:dyDescent="0.35">
      <c r="A43" s="3" t="s">
        <v>3</v>
      </c>
      <c r="B43" s="3">
        <v>23.056472222222226</v>
      </c>
      <c r="C43" s="10">
        <v>23.402833333333337</v>
      </c>
      <c r="D43" s="10">
        <v>19.731583333333333</v>
      </c>
      <c r="E43" s="11">
        <v>22.063629629629624</v>
      </c>
    </row>
    <row r="44" spans="1:14" x14ac:dyDescent="0.35">
      <c r="A44" t="s">
        <v>15</v>
      </c>
      <c r="B44">
        <f>SUM(B7:B42)</f>
        <v>830.03300000000013</v>
      </c>
      <c r="C44">
        <f>SUM(C7:C42)</f>
        <v>842.50200000000018</v>
      </c>
      <c r="D44">
        <f t="shared" ref="D44:F44" si="1">SUM(D7:D42)</f>
        <v>710.33699999999999</v>
      </c>
      <c r="F44">
        <f t="shared" si="1"/>
        <v>2382.8719999999994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13" t="s">
        <v>6</v>
      </c>
      <c r="B48" s="13" t="s">
        <v>7</v>
      </c>
      <c r="C48" s="13" t="s">
        <v>8</v>
      </c>
      <c r="D48" s="13" t="s">
        <v>9</v>
      </c>
      <c r="E48" s="13" t="s">
        <v>10</v>
      </c>
      <c r="F48" s="13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295.83514446301706</v>
      </c>
      <c r="C49">
        <v>2</v>
      </c>
      <c r="D49">
        <v>147.91757223150853</v>
      </c>
      <c r="E49">
        <v>22.326336532163349</v>
      </c>
      <c r="H49" s="18" t="s">
        <v>0</v>
      </c>
      <c r="I49" s="20">
        <f>3-1</f>
        <v>2</v>
      </c>
      <c r="J49" s="20">
        <f>SUMSQ(B44:D44)/36-I54</f>
        <v>295.83514446300251</v>
      </c>
      <c r="K49" s="20">
        <f>J49/I49</f>
        <v>147.91757223150125</v>
      </c>
      <c r="L49" s="21">
        <f>K49/K51</f>
        <v>22.326336532159477</v>
      </c>
      <c r="M49" s="20">
        <f>FINV(0.05,I49,I51)</f>
        <v>3.127675600959142</v>
      </c>
      <c r="N49" s="16" t="str">
        <f>IF(L49&gt;M49, "*", "tn")</f>
        <v>*</v>
      </c>
    </row>
    <row r="50" spans="1:14" ht="15.5" x14ac:dyDescent="0.35">
      <c r="A50" t="s">
        <v>1</v>
      </c>
      <c r="B50">
        <v>771.48902185189218</v>
      </c>
      <c r="C50">
        <v>35</v>
      </c>
      <c r="D50">
        <v>22.042543481482635</v>
      </c>
      <c r="E50">
        <v>3.3270505753176116</v>
      </c>
      <c r="F50">
        <v>9.3706622390502763E-6</v>
      </c>
      <c r="G50" t="s">
        <v>13</v>
      </c>
      <c r="H50" s="18" t="s">
        <v>25</v>
      </c>
      <c r="I50" s="20">
        <f>36-1</f>
        <v>35</v>
      </c>
      <c r="J50" s="20">
        <f>SUMSQ(F7:F42)/3-I54</f>
        <v>771.48902185187035</v>
      </c>
      <c r="K50" s="20">
        <f>J50/I50</f>
        <v>22.04254348148201</v>
      </c>
      <c r="L50" s="20">
        <f>K50/K51</f>
        <v>3.327050575317104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463.76753487027668</v>
      </c>
      <c r="C51">
        <v>70</v>
      </c>
      <c r="D51">
        <v>6.6252504981468094</v>
      </c>
      <c r="H51" s="18" t="s">
        <v>26</v>
      </c>
      <c r="I51" s="20">
        <f>I50*I49</f>
        <v>70</v>
      </c>
      <c r="J51" s="20">
        <f>J52-J50-J49</f>
        <v>463.7675348703342</v>
      </c>
      <c r="K51" s="20">
        <f>J51/I51</f>
        <v>6.6252504981476319</v>
      </c>
      <c r="L51" s="20"/>
      <c r="M51" s="20"/>
      <c r="N51" s="19"/>
    </row>
    <row r="52" spans="1:14" ht="15" thickBot="1" x14ac:dyDescent="0.4">
      <c r="A52" s="12" t="s">
        <v>15</v>
      </c>
      <c r="B52" s="12">
        <v>1531.0917011851859</v>
      </c>
      <c r="C52" s="12">
        <v>107</v>
      </c>
      <c r="D52" s="12">
        <v>14.309268235375569</v>
      </c>
      <c r="E52" s="12"/>
      <c r="F52" s="12"/>
      <c r="H52" s="18" t="s">
        <v>15</v>
      </c>
      <c r="I52" s="20">
        <f>(36*3)-1</f>
        <v>107</v>
      </c>
      <c r="J52" s="20">
        <f>SUMSQ(B7:D42)-I54</f>
        <v>1531.0917011852071</v>
      </c>
      <c r="K52" s="20"/>
      <c r="L52" s="20"/>
      <c r="M52" s="20"/>
      <c r="N52" s="19"/>
    </row>
    <row r="53" spans="1:14" x14ac:dyDescent="0.35">
      <c r="A53" t="s">
        <v>34</v>
      </c>
      <c r="J53" s="24"/>
      <c r="K53" s="24"/>
      <c r="L53" s="24"/>
      <c r="M53" s="25"/>
      <c r="N53" s="25"/>
    </row>
    <row r="54" spans="1:14" x14ac:dyDescent="0.35">
      <c r="A54" t="s">
        <v>35</v>
      </c>
      <c r="H54" s="14" t="s">
        <v>27</v>
      </c>
      <c r="I54" s="15">
        <f>SUMSQ(F44)/108</f>
        <v>52574.805262814785</v>
      </c>
      <c r="J54" s="15"/>
      <c r="K54" s="15"/>
      <c r="L54" s="15"/>
    </row>
    <row r="55" spans="1:14" x14ac:dyDescent="0.35">
      <c r="A55" t="s">
        <v>36</v>
      </c>
      <c r="H55" s="23" t="s">
        <v>28</v>
      </c>
      <c r="I55" s="24">
        <f>(SQRT(K51)/E43)*100</f>
        <v>11.666059660428836</v>
      </c>
      <c r="J55" s="15"/>
      <c r="K55" s="15"/>
      <c r="L55" s="15"/>
    </row>
    <row r="56" spans="1:14" x14ac:dyDescent="0.35">
      <c r="A56" t="s">
        <v>37</v>
      </c>
    </row>
    <row r="57" spans="1:14" x14ac:dyDescent="0.35">
      <c r="A57" t="s">
        <v>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workbookViewId="0">
      <selection activeCell="A3" sqref="A3"/>
    </sheetView>
  </sheetViews>
  <sheetFormatPr defaultRowHeight="14.5" x14ac:dyDescent="0.35"/>
  <cols>
    <col min="1" max="1" width="23.7265625" bestFit="1" customWidth="1"/>
    <col min="2" max="5" width="12" bestFit="1" customWidth="1"/>
    <col min="8" max="8" width="18.453125" customWidth="1"/>
  </cols>
  <sheetData>
    <row r="1" spans="1:6" x14ac:dyDescent="0.35">
      <c r="A1" t="s">
        <v>2</v>
      </c>
    </row>
    <row r="2" spans="1:6" x14ac:dyDescent="0.35">
      <c r="A2" t="s">
        <v>324</v>
      </c>
    </row>
    <row r="5" spans="1:6" x14ac:dyDescent="0.35">
      <c r="A5" s="4" t="s">
        <v>4</v>
      </c>
      <c r="B5" s="4" t="s">
        <v>0</v>
      </c>
      <c r="C5" s="5"/>
      <c r="D5" s="5"/>
      <c r="E5" s="6"/>
    </row>
    <row r="6" spans="1:6" x14ac:dyDescent="0.35">
      <c r="A6" s="4" t="s">
        <v>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37.700000000000003</v>
      </c>
      <c r="C7" s="7">
        <v>36.767000000000003</v>
      </c>
      <c r="D7" s="7">
        <v>32</v>
      </c>
      <c r="E7" s="2">
        <v>35.489000000000004</v>
      </c>
      <c r="F7">
        <f>SUM(B7:D7)</f>
        <v>106.46700000000001</v>
      </c>
    </row>
    <row r="8" spans="1:6" x14ac:dyDescent="0.35">
      <c r="A8" s="8">
        <v>2</v>
      </c>
      <c r="B8" s="8">
        <v>36.667000000000002</v>
      </c>
      <c r="C8">
        <v>38.667000000000002</v>
      </c>
      <c r="D8">
        <v>27.4</v>
      </c>
      <c r="E8" s="9">
        <v>34.244666666666667</v>
      </c>
      <c r="F8">
        <f t="shared" ref="F8:F42" si="0">SUM(B8:D8)</f>
        <v>102.73400000000001</v>
      </c>
    </row>
    <row r="9" spans="1:6" x14ac:dyDescent="0.35">
      <c r="A9" s="8">
        <v>3</v>
      </c>
      <c r="B9" s="8">
        <v>46</v>
      </c>
      <c r="C9">
        <v>32.667000000000002</v>
      </c>
      <c r="D9">
        <v>33.5</v>
      </c>
      <c r="E9" s="9">
        <v>37.389000000000003</v>
      </c>
      <c r="F9">
        <f t="shared" si="0"/>
        <v>112.167</v>
      </c>
    </row>
    <row r="10" spans="1:6" x14ac:dyDescent="0.35">
      <c r="A10" s="8">
        <v>4</v>
      </c>
      <c r="B10" s="8">
        <v>43.732999999999997</v>
      </c>
      <c r="C10">
        <v>36.167000000000002</v>
      </c>
      <c r="D10">
        <v>30.667000000000002</v>
      </c>
      <c r="E10" s="9">
        <v>36.855666666666671</v>
      </c>
      <c r="F10">
        <f t="shared" si="0"/>
        <v>110.56700000000001</v>
      </c>
    </row>
    <row r="11" spans="1:6" x14ac:dyDescent="0.35">
      <c r="A11" s="8">
        <v>5</v>
      </c>
      <c r="B11" s="8">
        <v>35</v>
      </c>
      <c r="C11">
        <v>47.667000000000002</v>
      </c>
      <c r="D11">
        <v>28.332999999999998</v>
      </c>
      <c r="E11" s="9">
        <v>37</v>
      </c>
      <c r="F11">
        <f t="shared" si="0"/>
        <v>111</v>
      </c>
    </row>
    <row r="12" spans="1:6" x14ac:dyDescent="0.35">
      <c r="A12" s="8">
        <v>6</v>
      </c>
      <c r="B12" s="8">
        <v>42.332999999999998</v>
      </c>
      <c r="C12">
        <v>34.5</v>
      </c>
      <c r="D12">
        <v>30.567</v>
      </c>
      <c r="E12" s="9">
        <v>35.800000000000004</v>
      </c>
      <c r="F12">
        <f t="shared" si="0"/>
        <v>107.4</v>
      </c>
    </row>
    <row r="13" spans="1:6" x14ac:dyDescent="0.35">
      <c r="A13" s="8">
        <v>7</v>
      </c>
      <c r="B13" s="8">
        <v>35.332999999999998</v>
      </c>
      <c r="C13">
        <v>28</v>
      </c>
      <c r="D13">
        <v>22.5</v>
      </c>
      <c r="E13" s="9">
        <v>28.611000000000001</v>
      </c>
      <c r="F13">
        <f t="shared" si="0"/>
        <v>85.832999999999998</v>
      </c>
    </row>
    <row r="14" spans="1:6" x14ac:dyDescent="0.35">
      <c r="A14" s="8">
        <v>8</v>
      </c>
      <c r="B14" s="8">
        <v>36.533000000000001</v>
      </c>
      <c r="C14">
        <v>31</v>
      </c>
      <c r="D14">
        <v>26.167000000000002</v>
      </c>
      <c r="E14" s="9">
        <v>31.233333333333334</v>
      </c>
      <c r="F14">
        <f t="shared" si="0"/>
        <v>93.7</v>
      </c>
    </row>
    <row r="15" spans="1:6" x14ac:dyDescent="0.35">
      <c r="A15" s="8">
        <v>9</v>
      </c>
      <c r="B15" s="8">
        <v>34.332999999999998</v>
      </c>
      <c r="C15">
        <v>37.332999999999998</v>
      </c>
      <c r="D15">
        <v>33.667000000000002</v>
      </c>
      <c r="E15" s="9">
        <v>35.110999999999997</v>
      </c>
      <c r="F15">
        <f t="shared" si="0"/>
        <v>105.333</v>
      </c>
    </row>
    <row r="16" spans="1:6" x14ac:dyDescent="0.35">
      <c r="A16" s="8">
        <v>10</v>
      </c>
      <c r="B16" s="8">
        <v>37.832999999999998</v>
      </c>
      <c r="C16">
        <v>40.167000000000002</v>
      </c>
      <c r="D16">
        <v>34.700000000000003</v>
      </c>
      <c r="E16" s="9">
        <v>37.56666666666667</v>
      </c>
      <c r="F16">
        <f t="shared" si="0"/>
        <v>112.7</v>
      </c>
    </row>
    <row r="17" spans="1:6" x14ac:dyDescent="0.35">
      <c r="A17" s="8">
        <v>11</v>
      </c>
      <c r="B17" s="8">
        <v>42.5</v>
      </c>
      <c r="C17">
        <v>36.667000000000002</v>
      </c>
      <c r="D17">
        <v>27.332999999999998</v>
      </c>
      <c r="E17" s="9">
        <v>35.5</v>
      </c>
      <c r="F17">
        <f t="shared" si="0"/>
        <v>106.5</v>
      </c>
    </row>
    <row r="18" spans="1:6" x14ac:dyDescent="0.35">
      <c r="A18" s="8">
        <v>12</v>
      </c>
      <c r="B18" s="8">
        <v>39.200000000000003</v>
      </c>
      <c r="C18">
        <v>36</v>
      </c>
      <c r="D18">
        <v>27.8</v>
      </c>
      <c r="E18" s="9">
        <v>34.333333333333336</v>
      </c>
      <c r="F18">
        <f t="shared" si="0"/>
        <v>103</v>
      </c>
    </row>
    <row r="19" spans="1:6" x14ac:dyDescent="0.35">
      <c r="A19" s="8">
        <v>13</v>
      </c>
      <c r="B19" s="8">
        <v>51.332999999999998</v>
      </c>
      <c r="C19">
        <v>46.167000000000002</v>
      </c>
      <c r="D19">
        <v>34.299999999999997</v>
      </c>
      <c r="E19" s="9">
        <v>43.933333333333337</v>
      </c>
      <c r="F19">
        <f t="shared" si="0"/>
        <v>131.80000000000001</v>
      </c>
    </row>
    <row r="20" spans="1:6" x14ac:dyDescent="0.35">
      <c r="A20" s="8">
        <v>14</v>
      </c>
      <c r="B20" s="8">
        <v>44.332999999999998</v>
      </c>
      <c r="C20">
        <v>53</v>
      </c>
      <c r="D20">
        <v>36.667000000000002</v>
      </c>
      <c r="E20" s="9">
        <v>44.666666666666664</v>
      </c>
      <c r="F20">
        <f t="shared" si="0"/>
        <v>134</v>
      </c>
    </row>
    <row r="21" spans="1:6" x14ac:dyDescent="0.35">
      <c r="A21" s="8">
        <v>15</v>
      </c>
      <c r="B21" s="8">
        <v>46.466999999999999</v>
      </c>
      <c r="C21">
        <v>34.167000000000002</v>
      </c>
      <c r="D21">
        <v>33.267000000000003</v>
      </c>
      <c r="E21" s="9">
        <v>37.967000000000006</v>
      </c>
      <c r="F21">
        <f t="shared" si="0"/>
        <v>113.90100000000001</v>
      </c>
    </row>
    <row r="22" spans="1:6" x14ac:dyDescent="0.35">
      <c r="A22" s="8">
        <v>16</v>
      </c>
      <c r="B22" s="8">
        <v>56.4</v>
      </c>
      <c r="C22">
        <v>47.167000000000002</v>
      </c>
      <c r="D22">
        <v>43.767000000000003</v>
      </c>
      <c r="E22" s="9">
        <v>49.111333333333334</v>
      </c>
      <c r="F22">
        <f t="shared" si="0"/>
        <v>147.334</v>
      </c>
    </row>
    <row r="23" spans="1:6" x14ac:dyDescent="0.35">
      <c r="A23" s="8">
        <v>17</v>
      </c>
      <c r="B23" s="8">
        <v>33.667000000000002</v>
      </c>
      <c r="C23">
        <v>37.167000000000002</v>
      </c>
      <c r="D23">
        <v>29</v>
      </c>
      <c r="E23" s="9">
        <v>33.277999999999999</v>
      </c>
      <c r="F23">
        <f t="shared" si="0"/>
        <v>99.834000000000003</v>
      </c>
    </row>
    <row r="24" spans="1:6" x14ac:dyDescent="0.35">
      <c r="A24" s="8">
        <v>18</v>
      </c>
      <c r="B24" s="8">
        <v>34.667000000000002</v>
      </c>
      <c r="C24">
        <v>43</v>
      </c>
      <c r="D24">
        <v>32.667000000000002</v>
      </c>
      <c r="E24" s="9">
        <v>36.777999999999999</v>
      </c>
      <c r="F24">
        <f t="shared" si="0"/>
        <v>110.334</v>
      </c>
    </row>
    <row r="25" spans="1:6" x14ac:dyDescent="0.35">
      <c r="A25" s="8">
        <v>19</v>
      </c>
      <c r="B25" s="8">
        <v>33.5</v>
      </c>
      <c r="C25">
        <v>24.266999999999999</v>
      </c>
      <c r="D25">
        <v>26.6</v>
      </c>
      <c r="E25" s="9">
        <v>28.12233333333333</v>
      </c>
      <c r="F25">
        <f t="shared" si="0"/>
        <v>84.36699999999999</v>
      </c>
    </row>
    <row r="26" spans="1:6" x14ac:dyDescent="0.35">
      <c r="A26" s="8">
        <v>20</v>
      </c>
      <c r="B26" s="8">
        <v>49.533000000000001</v>
      </c>
      <c r="C26">
        <v>44.832999999999998</v>
      </c>
      <c r="D26">
        <v>29.667000000000002</v>
      </c>
      <c r="E26" s="9">
        <v>41.344333333333331</v>
      </c>
      <c r="F26">
        <f t="shared" si="0"/>
        <v>124.033</v>
      </c>
    </row>
    <row r="27" spans="1:6" x14ac:dyDescent="0.35">
      <c r="A27" s="8">
        <v>21</v>
      </c>
      <c r="B27" s="8">
        <v>36.332999999999998</v>
      </c>
      <c r="C27">
        <v>44.167000000000002</v>
      </c>
      <c r="D27">
        <v>34.832999999999998</v>
      </c>
      <c r="E27" s="9">
        <v>38.444333333333333</v>
      </c>
      <c r="F27">
        <f t="shared" si="0"/>
        <v>115.333</v>
      </c>
    </row>
    <row r="28" spans="1:6" x14ac:dyDescent="0.35">
      <c r="A28" s="8">
        <v>22</v>
      </c>
      <c r="B28" s="8">
        <v>35.067</v>
      </c>
      <c r="C28">
        <v>41.832999999999998</v>
      </c>
      <c r="D28">
        <v>30.132999999999999</v>
      </c>
      <c r="E28" s="9">
        <v>35.677666666666667</v>
      </c>
      <c r="F28">
        <f t="shared" si="0"/>
        <v>107.033</v>
      </c>
    </row>
    <row r="29" spans="1:6" x14ac:dyDescent="0.35">
      <c r="A29" s="8">
        <v>23</v>
      </c>
      <c r="B29" s="8">
        <v>38.6</v>
      </c>
      <c r="C29">
        <v>36.167000000000002</v>
      </c>
      <c r="D29">
        <v>27.067</v>
      </c>
      <c r="E29" s="9">
        <v>33.94466666666667</v>
      </c>
      <c r="F29">
        <f t="shared" si="0"/>
        <v>101.834</v>
      </c>
    </row>
    <row r="30" spans="1:6" x14ac:dyDescent="0.35">
      <c r="A30" s="8">
        <v>24</v>
      </c>
      <c r="B30" s="8">
        <v>36.9</v>
      </c>
      <c r="C30">
        <v>48.667000000000002</v>
      </c>
      <c r="D30">
        <v>40.466999999999999</v>
      </c>
      <c r="E30" s="9">
        <v>42.011333333333333</v>
      </c>
      <c r="F30">
        <f t="shared" si="0"/>
        <v>126.03400000000001</v>
      </c>
    </row>
    <row r="31" spans="1:6" x14ac:dyDescent="0.35">
      <c r="A31" s="8">
        <v>25</v>
      </c>
      <c r="B31" s="8">
        <v>30.667000000000002</v>
      </c>
      <c r="C31">
        <v>38.167000000000002</v>
      </c>
      <c r="D31">
        <v>26</v>
      </c>
      <c r="E31" s="9">
        <v>31.611333333333334</v>
      </c>
      <c r="F31">
        <f t="shared" si="0"/>
        <v>94.834000000000003</v>
      </c>
    </row>
    <row r="32" spans="1:6" x14ac:dyDescent="0.35">
      <c r="A32" s="8">
        <v>26</v>
      </c>
      <c r="B32" s="8">
        <v>34</v>
      </c>
      <c r="C32">
        <v>38.667000000000002</v>
      </c>
      <c r="D32">
        <v>31.167000000000002</v>
      </c>
      <c r="E32" s="9">
        <v>34.611333333333334</v>
      </c>
      <c r="F32">
        <f t="shared" si="0"/>
        <v>103.834</v>
      </c>
    </row>
    <row r="33" spans="1:14" x14ac:dyDescent="0.35">
      <c r="A33" s="8">
        <v>27</v>
      </c>
      <c r="B33" s="8">
        <v>32.767000000000003</v>
      </c>
      <c r="C33">
        <v>36.5</v>
      </c>
      <c r="D33">
        <v>40.200000000000003</v>
      </c>
      <c r="E33" s="9">
        <v>36.488999999999997</v>
      </c>
      <c r="F33">
        <f t="shared" si="0"/>
        <v>109.467</v>
      </c>
    </row>
    <row r="34" spans="1:14" x14ac:dyDescent="0.35">
      <c r="A34" s="8">
        <v>28</v>
      </c>
      <c r="B34" s="8">
        <v>30.766999999999999</v>
      </c>
      <c r="C34">
        <v>34.5</v>
      </c>
      <c r="D34">
        <v>34.667000000000002</v>
      </c>
      <c r="E34" s="9">
        <v>33.31133333333333</v>
      </c>
      <c r="F34">
        <f t="shared" si="0"/>
        <v>99.933999999999997</v>
      </c>
    </row>
    <row r="35" spans="1:14" x14ac:dyDescent="0.35">
      <c r="A35" s="8">
        <v>29</v>
      </c>
      <c r="B35" s="8">
        <v>34.567</v>
      </c>
      <c r="C35">
        <v>34.667000000000002</v>
      </c>
      <c r="D35">
        <v>39.767000000000003</v>
      </c>
      <c r="E35" s="9">
        <v>36.333666666666666</v>
      </c>
      <c r="F35">
        <f t="shared" si="0"/>
        <v>109.001</v>
      </c>
    </row>
    <row r="36" spans="1:14" x14ac:dyDescent="0.35">
      <c r="A36" s="8">
        <v>30</v>
      </c>
      <c r="B36" s="8">
        <v>35.9</v>
      </c>
      <c r="C36">
        <v>38.667000000000002</v>
      </c>
      <c r="D36">
        <v>30.667000000000002</v>
      </c>
      <c r="E36" s="9">
        <v>35.078000000000003</v>
      </c>
      <c r="F36">
        <f t="shared" si="0"/>
        <v>105.23400000000001</v>
      </c>
    </row>
    <row r="37" spans="1:14" x14ac:dyDescent="0.35">
      <c r="A37" s="8">
        <v>31</v>
      </c>
      <c r="B37" s="8">
        <v>47.167000000000002</v>
      </c>
      <c r="C37">
        <v>33</v>
      </c>
      <c r="D37">
        <v>34.5</v>
      </c>
      <c r="E37" s="9">
        <v>38.222333333333331</v>
      </c>
      <c r="F37">
        <f t="shared" si="0"/>
        <v>114.667</v>
      </c>
    </row>
    <row r="38" spans="1:14" x14ac:dyDescent="0.35">
      <c r="A38" s="8">
        <v>32</v>
      </c>
      <c r="B38" s="8">
        <v>30.2</v>
      </c>
      <c r="C38">
        <v>31.667000000000002</v>
      </c>
      <c r="D38">
        <v>28</v>
      </c>
      <c r="E38" s="9">
        <v>29.955666666666669</v>
      </c>
      <c r="F38">
        <f t="shared" si="0"/>
        <v>89.867000000000004</v>
      </c>
    </row>
    <row r="39" spans="1:14" x14ac:dyDescent="0.35">
      <c r="A39" s="8">
        <v>33</v>
      </c>
      <c r="B39" s="8">
        <v>43.767000000000003</v>
      </c>
      <c r="C39">
        <v>36.5</v>
      </c>
      <c r="D39">
        <v>33.6</v>
      </c>
      <c r="E39" s="9">
        <v>37.955666666666666</v>
      </c>
      <c r="F39">
        <f t="shared" si="0"/>
        <v>113.86699999999999</v>
      </c>
    </row>
    <row r="40" spans="1:14" x14ac:dyDescent="0.35">
      <c r="A40" s="8">
        <v>34</v>
      </c>
      <c r="B40" s="8">
        <v>36.667000000000002</v>
      </c>
      <c r="C40">
        <v>35.167000000000002</v>
      </c>
      <c r="D40">
        <v>24.667000000000002</v>
      </c>
      <c r="E40" s="9">
        <v>32.167000000000002</v>
      </c>
      <c r="F40">
        <f t="shared" si="0"/>
        <v>96.501000000000005</v>
      </c>
    </row>
    <row r="41" spans="1:14" x14ac:dyDescent="0.35">
      <c r="A41" s="8">
        <v>35</v>
      </c>
      <c r="B41" s="8">
        <v>42.067</v>
      </c>
      <c r="C41">
        <v>44.5</v>
      </c>
      <c r="D41">
        <v>33.667000000000002</v>
      </c>
      <c r="E41" s="9">
        <v>40.078000000000003</v>
      </c>
      <c r="F41">
        <f t="shared" si="0"/>
        <v>120.23400000000001</v>
      </c>
    </row>
    <row r="42" spans="1:14" x14ac:dyDescent="0.35">
      <c r="A42" s="8">
        <v>36</v>
      </c>
      <c r="B42" s="8">
        <v>42</v>
      </c>
      <c r="C42">
        <v>49.167000000000002</v>
      </c>
      <c r="D42">
        <v>34.767000000000003</v>
      </c>
      <c r="E42" s="9">
        <v>41.978000000000002</v>
      </c>
      <c r="F42">
        <f t="shared" si="0"/>
        <v>125.934</v>
      </c>
    </row>
    <row r="43" spans="1:14" x14ac:dyDescent="0.35">
      <c r="A43" s="3" t="s">
        <v>3</v>
      </c>
      <c r="B43" s="3">
        <v>39.013916666666674</v>
      </c>
      <c r="C43" s="10">
        <v>38.538138888888888</v>
      </c>
      <c r="D43" s="10">
        <v>31.798277777777784</v>
      </c>
      <c r="E43" s="11">
        <v>36.45011111111112</v>
      </c>
    </row>
    <row r="44" spans="1:14" x14ac:dyDescent="0.35">
      <c r="A44" t="s">
        <v>15</v>
      </c>
      <c r="B44">
        <f>SUM(B7:B42)</f>
        <v>1404.5010000000002</v>
      </c>
      <c r="C44">
        <f>SUM(C7:C42)</f>
        <v>1387.373</v>
      </c>
      <c r="D44">
        <f t="shared" ref="D44:F44" si="1">SUM(D7:D42)</f>
        <v>1144.7380000000003</v>
      </c>
      <c r="F44">
        <f t="shared" si="1"/>
        <v>3936.612000000001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13" t="s">
        <v>6</v>
      </c>
      <c r="B48" s="13" t="s">
        <v>7</v>
      </c>
      <c r="C48" s="13" t="s">
        <v>8</v>
      </c>
      <c r="D48" s="13" t="s">
        <v>9</v>
      </c>
      <c r="E48" s="13" t="s">
        <v>10</v>
      </c>
      <c r="F48" s="13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1172.6104423891229</v>
      </c>
      <c r="C49">
        <v>2</v>
      </c>
      <c r="D49">
        <v>586.30522119456145</v>
      </c>
      <c r="E49">
        <v>28.176162341228043</v>
      </c>
      <c r="H49" s="18" t="s">
        <v>0</v>
      </c>
      <c r="I49" s="20">
        <f>3-1</f>
        <v>2</v>
      </c>
      <c r="J49" s="20">
        <f>SUMSQ(B44:D44)/36-I54</f>
        <v>1172.610442388861</v>
      </c>
      <c r="K49" s="20">
        <f>J49/I49</f>
        <v>586.30522119443049</v>
      </c>
      <c r="L49" s="21">
        <f>K49/K51</f>
        <v>28.176162341211619</v>
      </c>
      <c r="M49" s="20">
        <f>FINV(0.05,I49,I51)</f>
        <v>3.127675600959142</v>
      </c>
      <c r="N49" s="16" t="str">
        <f>IF(L49&gt;M49, "*", "tn")</f>
        <v>*</v>
      </c>
    </row>
    <row r="50" spans="1:14" ht="15.5" x14ac:dyDescent="0.35">
      <c r="A50" t="s">
        <v>1</v>
      </c>
      <c r="B50">
        <v>2052.6407426668738</v>
      </c>
      <c r="C50">
        <v>35</v>
      </c>
      <c r="D50">
        <v>58.64687836191068</v>
      </c>
      <c r="E50">
        <v>2.8184022686420818</v>
      </c>
      <c r="F50">
        <v>1.1364874401642447E-4</v>
      </c>
      <c r="G50" t="s">
        <v>13</v>
      </c>
      <c r="H50" s="18" t="s">
        <v>25</v>
      </c>
      <c r="I50" s="20">
        <f>36-1</f>
        <v>35</v>
      </c>
      <c r="J50" s="20">
        <f>SUMSQ(F7:F42)/3-I54</f>
        <v>2052.6407426665537</v>
      </c>
      <c r="K50" s="20">
        <f>J50/I50</f>
        <v>58.646878361901535</v>
      </c>
      <c r="L50" s="20">
        <f>K50/K51</f>
        <v>2.8184022686406287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1456.5988436106709</v>
      </c>
      <c r="C51">
        <v>70</v>
      </c>
      <c r="D51">
        <v>20.80855490872387</v>
      </c>
      <c r="H51" s="18" t="s">
        <v>26</v>
      </c>
      <c r="I51" s="20">
        <f>I50*I49</f>
        <v>70</v>
      </c>
      <c r="J51" s="20">
        <f>J52-J50-J49</f>
        <v>1456.5988436111948</v>
      </c>
      <c r="K51" s="20">
        <f>J51/I51</f>
        <v>20.808554908731352</v>
      </c>
      <c r="L51" s="20"/>
      <c r="M51" s="20"/>
      <c r="N51" s="19"/>
    </row>
    <row r="52" spans="1:14" ht="15" thickBot="1" x14ac:dyDescent="0.4">
      <c r="A52" s="12" t="s">
        <v>15</v>
      </c>
      <c r="B52" s="12">
        <v>4681.8500286666676</v>
      </c>
      <c r="C52" s="12">
        <v>107</v>
      </c>
      <c r="D52" s="12">
        <v>43.755607744548293</v>
      </c>
      <c r="E52" s="12"/>
      <c r="F52" s="12"/>
      <c r="H52" s="18" t="s">
        <v>15</v>
      </c>
      <c r="I52" s="20">
        <f>(36*3)-1</f>
        <v>107</v>
      </c>
      <c r="J52" s="20">
        <f>SUMSQ(B7:D42)-I54</f>
        <v>4681.8500286666094</v>
      </c>
      <c r="K52" s="20"/>
      <c r="L52" s="20"/>
      <c r="M52" s="20"/>
      <c r="N52" s="19"/>
    </row>
    <row r="53" spans="1:14" x14ac:dyDescent="0.35">
      <c r="A53" t="s">
        <v>44</v>
      </c>
      <c r="J53" s="24"/>
      <c r="K53" s="24"/>
      <c r="L53" s="24"/>
      <c r="M53" s="25"/>
      <c r="N53" s="25"/>
    </row>
    <row r="54" spans="1:14" x14ac:dyDescent="0.35">
      <c r="A54" t="s">
        <v>45</v>
      </c>
      <c r="H54" s="14" t="s">
        <v>27</v>
      </c>
      <c r="I54" s="15">
        <f>SUMSQ(F44)/108</f>
        <v>143489.94480133342</v>
      </c>
      <c r="J54" s="15"/>
      <c r="K54" s="15"/>
      <c r="L54" s="15"/>
    </row>
    <row r="55" spans="1:14" x14ac:dyDescent="0.35">
      <c r="A55" t="s">
        <v>46</v>
      </c>
      <c r="H55" s="23" t="s">
        <v>28</v>
      </c>
      <c r="I55" s="24">
        <f>(SQRT(K51)/E43)*100</f>
        <v>12.514747853544394</v>
      </c>
      <c r="J55" s="15"/>
      <c r="K55" s="15"/>
      <c r="L55" s="15"/>
    </row>
    <row r="56" spans="1:14" x14ac:dyDescent="0.35">
      <c r="A56" t="s">
        <v>47</v>
      </c>
    </row>
    <row r="57" spans="1:14" x14ac:dyDescent="0.35">
      <c r="A57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7"/>
  <sheetViews>
    <sheetView workbookViewId="0">
      <selection activeCell="A3" sqref="A3"/>
    </sheetView>
  </sheetViews>
  <sheetFormatPr defaultRowHeight="14.5" x14ac:dyDescent="0.35"/>
  <cols>
    <col min="1" max="1" width="23.7265625" bestFit="1" customWidth="1"/>
    <col min="2" max="5" width="12" bestFit="1" customWidth="1"/>
    <col min="8" max="8" width="18.81640625" customWidth="1"/>
  </cols>
  <sheetData>
    <row r="1" spans="1:6" x14ac:dyDescent="0.35">
      <c r="A1" t="s">
        <v>2</v>
      </c>
    </row>
    <row r="2" spans="1:6" x14ac:dyDescent="0.35">
      <c r="A2" t="s">
        <v>325</v>
      </c>
    </row>
    <row r="5" spans="1:6" x14ac:dyDescent="0.35">
      <c r="A5" s="4" t="s">
        <v>4</v>
      </c>
      <c r="B5" s="4" t="s">
        <v>0</v>
      </c>
      <c r="C5" s="5"/>
      <c r="D5" s="5"/>
      <c r="E5" s="6"/>
    </row>
    <row r="6" spans="1:6" x14ac:dyDescent="0.35">
      <c r="A6" s="4" t="s">
        <v>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45.832999999999998</v>
      </c>
      <c r="C7" s="7">
        <v>48</v>
      </c>
      <c r="D7" s="7">
        <v>43</v>
      </c>
      <c r="E7" s="2">
        <v>45.610999999999997</v>
      </c>
      <c r="F7">
        <f>SUM(B7:D7)</f>
        <v>136.833</v>
      </c>
    </row>
    <row r="8" spans="1:6" x14ac:dyDescent="0.35">
      <c r="A8" s="8">
        <v>2</v>
      </c>
      <c r="B8" s="8">
        <v>50.167000000000002</v>
      </c>
      <c r="C8">
        <v>50.5</v>
      </c>
      <c r="D8">
        <v>41.2</v>
      </c>
      <c r="E8" s="9">
        <v>47.289000000000009</v>
      </c>
      <c r="F8">
        <f t="shared" ref="F8:F42" si="0">SUM(B8:D8)</f>
        <v>141.86700000000002</v>
      </c>
    </row>
    <row r="9" spans="1:6" x14ac:dyDescent="0.35">
      <c r="A9" s="8">
        <v>3</v>
      </c>
      <c r="B9" s="8">
        <v>54.332999999999998</v>
      </c>
      <c r="C9">
        <v>43.5</v>
      </c>
      <c r="D9">
        <v>44.533000000000001</v>
      </c>
      <c r="E9" s="9">
        <v>47.455333333333328</v>
      </c>
      <c r="F9">
        <f t="shared" si="0"/>
        <v>142.36599999999999</v>
      </c>
    </row>
    <row r="10" spans="1:6" x14ac:dyDescent="0.35">
      <c r="A10" s="8">
        <v>4</v>
      </c>
      <c r="B10" s="8">
        <v>56.667000000000002</v>
      </c>
      <c r="C10">
        <v>51.167000000000002</v>
      </c>
      <c r="D10">
        <v>41.667000000000002</v>
      </c>
      <c r="E10" s="9">
        <v>49.833666666666666</v>
      </c>
      <c r="F10">
        <f t="shared" si="0"/>
        <v>149.501</v>
      </c>
    </row>
    <row r="11" spans="1:6" x14ac:dyDescent="0.35">
      <c r="A11" s="8">
        <v>5</v>
      </c>
      <c r="B11" s="8">
        <v>52.6</v>
      </c>
      <c r="C11">
        <v>65.5</v>
      </c>
      <c r="D11">
        <v>37.667000000000002</v>
      </c>
      <c r="E11" s="9">
        <v>51.922333333333334</v>
      </c>
      <c r="F11">
        <f t="shared" si="0"/>
        <v>155.767</v>
      </c>
    </row>
    <row r="12" spans="1:6" x14ac:dyDescent="0.35">
      <c r="A12" s="8">
        <v>6</v>
      </c>
      <c r="B12" s="8">
        <v>58.332999999999998</v>
      </c>
      <c r="C12">
        <v>46.167000000000002</v>
      </c>
      <c r="D12">
        <v>48.466999999999999</v>
      </c>
      <c r="E12" s="9">
        <v>50.988999999999997</v>
      </c>
      <c r="F12">
        <f t="shared" si="0"/>
        <v>152.96699999999998</v>
      </c>
    </row>
    <row r="13" spans="1:6" x14ac:dyDescent="0.35">
      <c r="A13" s="8">
        <v>7</v>
      </c>
      <c r="B13" s="8">
        <v>46.667000000000002</v>
      </c>
      <c r="C13">
        <v>37.832999999999998</v>
      </c>
      <c r="D13">
        <v>33</v>
      </c>
      <c r="E13" s="9">
        <v>39.166666666666664</v>
      </c>
      <c r="F13">
        <f t="shared" si="0"/>
        <v>117.5</v>
      </c>
    </row>
    <row r="14" spans="1:6" x14ac:dyDescent="0.35">
      <c r="A14" s="8">
        <v>8</v>
      </c>
      <c r="B14" s="8">
        <v>49.667000000000002</v>
      </c>
      <c r="C14">
        <v>48.667000000000002</v>
      </c>
      <c r="D14">
        <v>37</v>
      </c>
      <c r="E14" s="9">
        <v>45.111333333333334</v>
      </c>
      <c r="F14">
        <f t="shared" si="0"/>
        <v>135.334</v>
      </c>
    </row>
    <row r="15" spans="1:6" x14ac:dyDescent="0.35">
      <c r="A15" s="8">
        <v>9</v>
      </c>
      <c r="B15" s="8">
        <v>46.5</v>
      </c>
      <c r="C15">
        <v>55.667000000000002</v>
      </c>
      <c r="D15">
        <v>43.4</v>
      </c>
      <c r="E15" s="9">
        <v>48.522333333333336</v>
      </c>
      <c r="F15">
        <f t="shared" si="0"/>
        <v>145.56700000000001</v>
      </c>
    </row>
    <row r="16" spans="1:6" x14ac:dyDescent="0.35">
      <c r="A16" s="8">
        <v>10</v>
      </c>
      <c r="B16" s="8">
        <v>51</v>
      </c>
      <c r="C16">
        <v>58.332999999999998</v>
      </c>
      <c r="D16">
        <v>50.5</v>
      </c>
      <c r="E16" s="9">
        <v>53.277666666666669</v>
      </c>
      <c r="F16">
        <f t="shared" si="0"/>
        <v>159.833</v>
      </c>
    </row>
    <row r="17" spans="1:6" x14ac:dyDescent="0.35">
      <c r="A17" s="8">
        <v>11</v>
      </c>
      <c r="B17" s="8">
        <v>59.332999999999998</v>
      </c>
      <c r="C17">
        <v>53.832999999999998</v>
      </c>
      <c r="D17">
        <v>40.667000000000002</v>
      </c>
      <c r="E17" s="9">
        <v>51.277666666666669</v>
      </c>
      <c r="F17">
        <f t="shared" si="0"/>
        <v>153.833</v>
      </c>
    </row>
    <row r="18" spans="1:6" x14ac:dyDescent="0.35">
      <c r="A18" s="8">
        <v>12</v>
      </c>
      <c r="B18" s="8">
        <v>47.667000000000002</v>
      </c>
      <c r="C18">
        <v>46.167000000000002</v>
      </c>
      <c r="D18">
        <v>40.1</v>
      </c>
      <c r="E18" s="9">
        <v>44.644666666666666</v>
      </c>
      <c r="F18">
        <f t="shared" si="0"/>
        <v>133.934</v>
      </c>
    </row>
    <row r="19" spans="1:6" x14ac:dyDescent="0.35">
      <c r="A19" s="8">
        <v>13</v>
      </c>
      <c r="B19" s="8">
        <v>71.332999999999998</v>
      </c>
      <c r="C19">
        <v>70</v>
      </c>
      <c r="D19">
        <v>49.2</v>
      </c>
      <c r="E19" s="9">
        <v>63.511000000000003</v>
      </c>
      <c r="F19">
        <f t="shared" si="0"/>
        <v>190.53300000000002</v>
      </c>
    </row>
    <row r="20" spans="1:6" x14ac:dyDescent="0.35">
      <c r="A20" s="8">
        <v>14</v>
      </c>
      <c r="B20" s="8">
        <v>56.667000000000002</v>
      </c>
      <c r="C20">
        <v>75.167000000000002</v>
      </c>
      <c r="D20">
        <v>49.1</v>
      </c>
      <c r="E20" s="9">
        <v>60.31133333333333</v>
      </c>
      <c r="F20">
        <f t="shared" si="0"/>
        <v>180.934</v>
      </c>
    </row>
    <row r="21" spans="1:6" x14ac:dyDescent="0.35">
      <c r="A21" s="8">
        <v>15</v>
      </c>
      <c r="B21" s="8">
        <v>57.332999999999998</v>
      </c>
      <c r="C21">
        <v>48.5</v>
      </c>
      <c r="D21">
        <v>43.7</v>
      </c>
      <c r="E21" s="9">
        <v>49.844333333333338</v>
      </c>
      <c r="F21">
        <f t="shared" si="0"/>
        <v>149.53300000000002</v>
      </c>
    </row>
    <row r="22" spans="1:6" x14ac:dyDescent="0.35">
      <c r="A22" s="8">
        <v>16</v>
      </c>
      <c r="B22" s="8">
        <v>70.332999999999998</v>
      </c>
      <c r="C22">
        <v>60</v>
      </c>
      <c r="D22">
        <v>63.232999999999997</v>
      </c>
      <c r="E22" s="9">
        <v>64.522000000000006</v>
      </c>
      <c r="F22">
        <f t="shared" si="0"/>
        <v>193.566</v>
      </c>
    </row>
    <row r="23" spans="1:6" x14ac:dyDescent="0.35">
      <c r="A23" s="8">
        <v>17</v>
      </c>
      <c r="B23" s="8">
        <v>48.667000000000002</v>
      </c>
      <c r="C23">
        <v>52.332999999999998</v>
      </c>
      <c r="D23">
        <v>39.332999999999998</v>
      </c>
      <c r="E23" s="9">
        <v>46.777666666666669</v>
      </c>
      <c r="F23">
        <f t="shared" si="0"/>
        <v>140.333</v>
      </c>
    </row>
    <row r="24" spans="1:6" x14ac:dyDescent="0.35">
      <c r="A24" s="8">
        <v>18</v>
      </c>
      <c r="B24" s="8">
        <v>49.5</v>
      </c>
      <c r="C24">
        <v>61.5</v>
      </c>
      <c r="D24">
        <v>53.267000000000003</v>
      </c>
      <c r="E24" s="9">
        <v>54.755666666666663</v>
      </c>
      <c r="F24">
        <f t="shared" si="0"/>
        <v>164.267</v>
      </c>
    </row>
    <row r="25" spans="1:6" x14ac:dyDescent="0.35">
      <c r="A25" s="8">
        <v>19</v>
      </c>
      <c r="B25" s="8">
        <v>41.332999999999998</v>
      </c>
      <c r="C25">
        <v>32.332999999999998</v>
      </c>
      <c r="D25">
        <v>37.200000000000003</v>
      </c>
      <c r="E25" s="9">
        <v>36.955333333333336</v>
      </c>
      <c r="F25">
        <f t="shared" si="0"/>
        <v>110.866</v>
      </c>
    </row>
    <row r="26" spans="1:6" x14ac:dyDescent="0.35">
      <c r="A26" s="8">
        <v>20</v>
      </c>
      <c r="B26" s="8">
        <v>66.332999999999998</v>
      </c>
      <c r="C26">
        <v>64.332999999999998</v>
      </c>
      <c r="D26">
        <v>43.332999999999998</v>
      </c>
      <c r="E26" s="9">
        <v>57.999666666666663</v>
      </c>
      <c r="F26">
        <f t="shared" si="0"/>
        <v>173.999</v>
      </c>
    </row>
    <row r="27" spans="1:6" x14ac:dyDescent="0.35">
      <c r="A27" s="8">
        <v>21</v>
      </c>
      <c r="B27" s="8">
        <v>50.332999999999998</v>
      </c>
      <c r="C27">
        <v>61.832999999999998</v>
      </c>
      <c r="D27">
        <v>42.667000000000002</v>
      </c>
      <c r="E27" s="9">
        <v>51.610999999999997</v>
      </c>
      <c r="F27">
        <f t="shared" si="0"/>
        <v>154.833</v>
      </c>
    </row>
    <row r="28" spans="1:6" x14ac:dyDescent="0.35">
      <c r="A28" s="8">
        <v>22</v>
      </c>
      <c r="B28" s="8">
        <v>53.832999999999998</v>
      </c>
      <c r="C28">
        <v>65</v>
      </c>
      <c r="D28">
        <v>51.8</v>
      </c>
      <c r="E28" s="9">
        <v>56.877666666666663</v>
      </c>
      <c r="F28">
        <f t="shared" si="0"/>
        <v>170.63299999999998</v>
      </c>
    </row>
    <row r="29" spans="1:6" x14ac:dyDescent="0.35">
      <c r="A29" s="8">
        <v>23</v>
      </c>
      <c r="B29" s="8">
        <v>52.667000000000002</v>
      </c>
      <c r="C29">
        <v>47.832999999999998</v>
      </c>
      <c r="D29">
        <v>38.433</v>
      </c>
      <c r="E29" s="9">
        <v>46.311</v>
      </c>
      <c r="F29">
        <f t="shared" si="0"/>
        <v>138.93299999999999</v>
      </c>
    </row>
    <row r="30" spans="1:6" x14ac:dyDescent="0.35">
      <c r="A30" s="8">
        <v>24</v>
      </c>
      <c r="B30" s="8">
        <v>54.667000000000002</v>
      </c>
      <c r="C30">
        <v>65.167000000000002</v>
      </c>
      <c r="D30">
        <v>53.4</v>
      </c>
      <c r="E30" s="9">
        <v>57.744666666666667</v>
      </c>
      <c r="F30">
        <f t="shared" si="0"/>
        <v>173.23400000000001</v>
      </c>
    </row>
    <row r="31" spans="1:6" x14ac:dyDescent="0.35">
      <c r="A31" s="8">
        <v>25</v>
      </c>
      <c r="B31" s="8">
        <v>44.332999999999998</v>
      </c>
      <c r="C31">
        <v>56.5</v>
      </c>
      <c r="D31">
        <v>37.667000000000002</v>
      </c>
      <c r="E31" s="9">
        <v>46.166666666666664</v>
      </c>
      <c r="F31">
        <f t="shared" si="0"/>
        <v>138.5</v>
      </c>
    </row>
    <row r="32" spans="1:6" x14ac:dyDescent="0.35">
      <c r="A32" s="8">
        <v>26</v>
      </c>
      <c r="B32" s="8">
        <v>40.332999999999998</v>
      </c>
      <c r="C32">
        <v>50.167000000000002</v>
      </c>
      <c r="D32">
        <v>41.933</v>
      </c>
      <c r="E32" s="9">
        <v>44.144333333333329</v>
      </c>
      <c r="F32">
        <f t="shared" si="0"/>
        <v>132.43299999999999</v>
      </c>
    </row>
    <row r="33" spans="1:14" x14ac:dyDescent="0.35">
      <c r="A33" s="8">
        <v>27</v>
      </c>
      <c r="B33" s="8">
        <v>52.667000000000002</v>
      </c>
      <c r="C33">
        <v>48.832999999999998</v>
      </c>
      <c r="D33">
        <v>58.366999999999997</v>
      </c>
      <c r="E33" s="9">
        <v>53.288999999999994</v>
      </c>
      <c r="F33">
        <f t="shared" si="0"/>
        <v>159.86699999999999</v>
      </c>
    </row>
    <row r="34" spans="1:14" x14ac:dyDescent="0.35">
      <c r="A34" s="8">
        <v>28</v>
      </c>
      <c r="B34" s="8">
        <v>43.667000000000002</v>
      </c>
      <c r="C34">
        <v>49.5</v>
      </c>
      <c r="D34">
        <v>50.133000000000003</v>
      </c>
      <c r="E34" s="9">
        <v>47.766666666666673</v>
      </c>
      <c r="F34">
        <f t="shared" si="0"/>
        <v>143.30000000000001</v>
      </c>
    </row>
    <row r="35" spans="1:14" x14ac:dyDescent="0.35">
      <c r="A35" s="8">
        <v>29</v>
      </c>
      <c r="B35" s="8">
        <v>48.332999999999998</v>
      </c>
      <c r="C35">
        <v>47</v>
      </c>
      <c r="D35">
        <v>57.732999999999997</v>
      </c>
      <c r="E35" s="9">
        <v>51.021999999999998</v>
      </c>
      <c r="F35">
        <f t="shared" si="0"/>
        <v>153.066</v>
      </c>
    </row>
    <row r="36" spans="1:14" x14ac:dyDescent="0.35">
      <c r="A36" s="8">
        <v>30</v>
      </c>
      <c r="B36" s="8">
        <v>47.667000000000002</v>
      </c>
      <c r="C36">
        <v>50.667000000000002</v>
      </c>
      <c r="D36">
        <v>42.933</v>
      </c>
      <c r="E36" s="9">
        <v>47.088999999999999</v>
      </c>
      <c r="F36">
        <f t="shared" si="0"/>
        <v>141.267</v>
      </c>
    </row>
    <row r="37" spans="1:14" x14ac:dyDescent="0.35">
      <c r="A37" s="8">
        <v>31</v>
      </c>
      <c r="B37" s="8">
        <v>59</v>
      </c>
      <c r="C37">
        <v>47.667000000000002</v>
      </c>
      <c r="D37">
        <v>45.332999999999998</v>
      </c>
      <c r="E37" s="9">
        <v>50.666666666666664</v>
      </c>
      <c r="F37">
        <f t="shared" si="0"/>
        <v>152</v>
      </c>
    </row>
    <row r="38" spans="1:14" x14ac:dyDescent="0.35">
      <c r="A38" s="8">
        <v>32</v>
      </c>
      <c r="B38" s="8">
        <v>43.5</v>
      </c>
      <c r="C38">
        <v>41.832999999999998</v>
      </c>
      <c r="D38">
        <v>38.667000000000002</v>
      </c>
      <c r="E38" s="9">
        <v>41.333333333333336</v>
      </c>
      <c r="F38">
        <f t="shared" si="0"/>
        <v>124</v>
      </c>
    </row>
    <row r="39" spans="1:14" x14ac:dyDescent="0.35">
      <c r="A39" s="8">
        <v>33</v>
      </c>
      <c r="B39" s="8">
        <v>50.667000000000002</v>
      </c>
      <c r="C39">
        <v>39.832999999999998</v>
      </c>
      <c r="D39">
        <v>39.067</v>
      </c>
      <c r="E39" s="9">
        <v>43.189</v>
      </c>
      <c r="F39">
        <f t="shared" si="0"/>
        <v>129.56700000000001</v>
      </c>
    </row>
    <row r="40" spans="1:14" x14ac:dyDescent="0.35">
      <c r="A40" s="8">
        <v>34</v>
      </c>
      <c r="B40" s="8">
        <v>48</v>
      </c>
      <c r="C40">
        <v>46.5</v>
      </c>
      <c r="D40">
        <v>35</v>
      </c>
      <c r="E40" s="9">
        <v>43.166666666666664</v>
      </c>
      <c r="F40">
        <f t="shared" si="0"/>
        <v>129.5</v>
      </c>
    </row>
    <row r="41" spans="1:14" x14ac:dyDescent="0.35">
      <c r="A41" s="8">
        <v>35</v>
      </c>
      <c r="B41" s="8">
        <v>55.332999999999998</v>
      </c>
      <c r="C41">
        <v>63.832999999999998</v>
      </c>
      <c r="D41">
        <v>45</v>
      </c>
      <c r="E41" s="9">
        <v>54.722000000000001</v>
      </c>
      <c r="F41">
        <f t="shared" si="0"/>
        <v>164.166</v>
      </c>
    </row>
    <row r="42" spans="1:14" x14ac:dyDescent="0.35">
      <c r="A42" s="8">
        <v>36</v>
      </c>
      <c r="B42" s="8">
        <v>49</v>
      </c>
      <c r="C42">
        <v>68.167000000000002</v>
      </c>
      <c r="D42">
        <v>52.033000000000001</v>
      </c>
      <c r="E42" s="9">
        <v>56.4</v>
      </c>
      <c r="F42">
        <f t="shared" si="0"/>
        <v>169.2</v>
      </c>
    </row>
    <row r="43" spans="1:14" x14ac:dyDescent="0.35">
      <c r="A43" s="3" t="s">
        <v>3</v>
      </c>
      <c r="B43" s="3">
        <v>52.062944444444447</v>
      </c>
      <c r="C43" s="10">
        <v>53.328694444444444</v>
      </c>
      <c r="D43" s="10">
        <v>44.714805555555557</v>
      </c>
      <c r="E43" s="11">
        <v>50.035481481481476</v>
      </c>
    </row>
    <row r="44" spans="1:14" x14ac:dyDescent="0.35">
      <c r="A44" t="s">
        <v>15</v>
      </c>
      <c r="B44">
        <f>SUM(B7:B42)</f>
        <v>1874.2660000000001</v>
      </c>
      <c r="C44">
        <f>SUM(C7:C42)</f>
        <v>1919.8330000000001</v>
      </c>
      <c r="D44">
        <f t="shared" ref="D44:F44" si="1">SUM(D7:D42)</f>
        <v>1609.7329999999999</v>
      </c>
      <c r="F44">
        <f t="shared" si="1"/>
        <v>5403.8319999999994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13" t="s">
        <v>6</v>
      </c>
      <c r="B48" s="13" t="s">
        <v>7</v>
      </c>
      <c r="C48" s="13" t="s">
        <v>8</v>
      </c>
      <c r="D48" s="13" t="s">
        <v>9</v>
      </c>
      <c r="E48" s="13" t="s">
        <v>10</v>
      </c>
      <c r="F48" s="13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1557.5561997963232</v>
      </c>
      <c r="C49">
        <v>2</v>
      </c>
      <c r="D49">
        <v>778.7780998981616</v>
      </c>
      <c r="E49">
        <v>20.743472060066146</v>
      </c>
      <c r="H49" s="18" t="s">
        <v>0</v>
      </c>
      <c r="I49" s="20">
        <f>3-1</f>
        <v>2</v>
      </c>
      <c r="J49" s="20">
        <f>SUMSQ(B44:D44)/36-I54</f>
        <v>1557.5561997963814</v>
      </c>
      <c r="K49" s="20">
        <f>J49/I49</f>
        <v>778.7780998981907</v>
      </c>
      <c r="L49" s="21">
        <f>K49/K51</f>
        <v>20.743472060066779</v>
      </c>
      <c r="M49" s="20">
        <f>FINV(0.05,I49,I51)</f>
        <v>3.127675600959142</v>
      </c>
      <c r="N49" s="16" t="str">
        <f>IF(L49&gt;M49, "*", "tn")</f>
        <v>*</v>
      </c>
    </row>
    <row r="50" spans="1:14" ht="15.5" x14ac:dyDescent="0.35">
      <c r="A50" t="s">
        <v>1</v>
      </c>
      <c r="B50">
        <v>4256.6226376296836</v>
      </c>
      <c r="C50">
        <v>35</v>
      </c>
      <c r="D50">
        <v>121.61778964656239</v>
      </c>
      <c r="E50">
        <v>3.2394018551245396</v>
      </c>
      <c r="F50">
        <v>1.431075019003439E-5</v>
      </c>
      <c r="G50" t="s">
        <v>13</v>
      </c>
      <c r="H50" s="18" t="s">
        <v>25</v>
      </c>
      <c r="I50" s="20">
        <f>36-1</f>
        <v>35</v>
      </c>
      <c r="J50" s="20">
        <f>SUMSQ(F7:F42)/3-I54</f>
        <v>4256.6226376296836</v>
      </c>
      <c r="K50" s="20">
        <f>J50/I50</f>
        <v>121.61778964656239</v>
      </c>
      <c r="L50" s="20">
        <f>K50/K51</f>
        <v>3.2394018551245169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2628.0300055369553</v>
      </c>
      <c r="C51">
        <v>70</v>
      </c>
      <c r="D51">
        <v>37.543285793385074</v>
      </c>
      <c r="H51" s="18" t="s">
        <v>26</v>
      </c>
      <c r="I51" s="20">
        <f>I50*I49</f>
        <v>70</v>
      </c>
      <c r="J51" s="20">
        <f>J52-J50-J49</f>
        <v>2628.0300055369735</v>
      </c>
      <c r="K51" s="20">
        <f>J51/I51</f>
        <v>37.543285793385337</v>
      </c>
      <c r="L51" s="20"/>
      <c r="M51" s="20"/>
      <c r="N51" s="19"/>
    </row>
    <row r="52" spans="1:14" ht="15" thickBot="1" x14ac:dyDescent="0.4">
      <c r="A52" s="12" t="s">
        <v>15</v>
      </c>
      <c r="B52" s="12">
        <v>8442.2088429629621</v>
      </c>
      <c r="C52" s="12">
        <v>107</v>
      </c>
      <c r="D52" s="12">
        <v>78.899148065074414</v>
      </c>
      <c r="E52" s="12"/>
      <c r="F52" s="12"/>
      <c r="H52" s="18" t="s">
        <v>15</v>
      </c>
      <c r="I52" s="20">
        <f>(36*3)-1</f>
        <v>107</v>
      </c>
      <c r="J52" s="20">
        <f>SUMSQ(B7:D42)-I54</f>
        <v>8442.2088429630385</v>
      </c>
      <c r="K52" s="20"/>
      <c r="L52" s="20"/>
      <c r="M52" s="20"/>
      <c r="N52" s="19"/>
    </row>
    <row r="53" spans="1:14" x14ac:dyDescent="0.35">
      <c r="A53" t="s">
        <v>39</v>
      </c>
      <c r="J53" s="24"/>
      <c r="K53" s="24"/>
      <c r="L53" s="24"/>
      <c r="M53" s="25"/>
      <c r="N53" s="25"/>
    </row>
    <row r="54" spans="1:14" x14ac:dyDescent="0.35">
      <c r="A54" t="s">
        <v>40</v>
      </c>
      <c r="H54" s="14" t="s">
        <v>27</v>
      </c>
      <c r="I54" s="15">
        <f>SUMSQ(F44)/108</f>
        <v>270383.33596503694</v>
      </c>
      <c r="J54" s="15"/>
      <c r="K54" s="15"/>
      <c r="L54" s="15"/>
    </row>
    <row r="55" spans="1:14" x14ac:dyDescent="0.35">
      <c r="A55" t="s">
        <v>41</v>
      </c>
      <c r="H55" s="23" t="s">
        <v>28</v>
      </c>
      <c r="I55" s="24">
        <f>(SQRT(K51)/E43)*100</f>
        <v>12.245825215358035</v>
      </c>
      <c r="J55" s="15"/>
      <c r="K55" s="15"/>
      <c r="L55" s="15"/>
    </row>
    <row r="56" spans="1:14" x14ac:dyDescent="0.35">
      <c r="A56" t="s">
        <v>42</v>
      </c>
    </row>
    <row r="57" spans="1:14" x14ac:dyDescent="0.35">
      <c r="A57" t="s">
        <v>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7"/>
  <sheetViews>
    <sheetView workbookViewId="0">
      <selection activeCell="A3" sqref="A3"/>
    </sheetView>
  </sheetViews>
  <sheetFormatPr defaultRowHeight="14.5" x14ac:dyDescent="0.35"/>
  <cols>
    <col min="1" max="1" width="21.1796875" bestFit="1" customWidth="1"/>
    <col min="2" max="5" width="12" bestFit="1" customWidth="1"/>
    <col min="8" max="8" width="18.26953125" customWidth="1"/>
  </cols>
  <sheetData>
    <row r="1" spans="1:11" x14ac:dyDescent="0.35">
      <c r="A1" t="s">
        <v>2</v>
      </c>
    </row>
    <row r="2" spans="1:11" x14ac:dyDescent="0.35">
      <c r="A2" t="s">
        <v>326</v>
      </c>
    </row>
    <row r="5" spans="1:11" x14ac:dyDescent="0.35">
      <c r="A5" s="1" t="s">
        <v>52</v>
      </c>
      <c r="B5" s="1" t="s">
        <v>0</v>
      </c>
      <c r="C5" s="5"/>
      <c r="D5" s="5"/>
      <c r="E5" s="6"/>
    </row>
    <row r="6" spans="1:11" x14ac:dyDescent="0.35">
      <c r="A6" s="1" t="s">
        <v>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11" x14ac:dyDescent="0.35">
      <c r="A7" s="1">
        <v>1</v>
      </c>
      <c r="B7" s="26">
        <v>4</v>
      </c>
      <c r="C7" s="27">
        <v>3.3332999999999999</v>
      </c>
      <c r="D7" s="27">
        <v>3</v>
      </c>
      <c r="E7" s="2">
        <v>3.444433333333333</v>
      </c>
      <c r="F7">
        <f>SUM(B7:D7)</f>
        <v>10.333299999999999</v>
      </c>
      <c r="K7" s="17"/>
    </row>
    <row r="8" spans="1:11" x14ac:dyDescent="0.35">
      <c r="A8" s="8">
        <v>2</v>
      </c>
      <c r="B8" s="28">
        <v>3.6667000000000001</v>
      </c>
      <c r="C8" s="17">
        <v>4</v>
      </c>
      <c r="D8" s="17">
        <v>3.3332999999999999</v>
      </c>
      <c r="E8" s="9">
        <v>3.6666666666666665</v>
      </c>
      <c r="F8">
        <f t="shared" ref="F8:F42" si="0">SUM(B8:D8)</f>
        <v>11</v>
      </c>
      <c r="K8" s="17"/>
    </row>
    <row r="9" spans="1:11" x14ac:dyDescent="0.35">
      <c r="A9" s="8">
        <v>3</v>
      </c>
      <c r="B9" s="28">
        <v>4</v>
      </c>
      <c r="C9" s="17">
        <v>3</v>
      </c>
      <c r="D9" s="17">
        <v>3</v>
      </c>
      <c r="E9" s="9">
        <v>3.3333333333333335</v>
      </c>
      <c r="F9">
        <f t="shared" si="0"/>
        <v>10</v>
      </c>
      <c r="K9" s="17"/>
    </row>
    <row r="10" spans="1:11" x14ac:dyDescent="0.35">
      <c r="A10" s="8">
        <v>4</v>
      </c>
      <c r="B10" s="28">
        <v>3.6667000000000001</v>
      </c>
      <c r="C10" s="17">
        <v>3.6667000000000001</v>
      </c>
      <c r="D10" s="17">
        <v>3</v>
      </c>
      <c r="E10" s="9">
        <v>3.444466666666667</v>
      </c>
      <c r="F10">
        <f t="shared" si="0"/>
        <v>10.333400000000001</v>
      </c>
      <c r="K10" s="17"/>
    </row>
    <row r="11" spans="1:11" x14ac:dyDescent="0.35">
      <c r="A11" s="8">
        <v>5</v>
      </c>
      <c r="B11" s="28">
        <v>3.3332999999999999</v>
      </c>
      <c r="C11" s="17">
        <v>3.6667000000000001</v>
      </c>
      <c r="D11" s="17">
        <v>3.3332999999999999</v>
      </c>
      <c r="E11" s="9">
        <v>3.444433333333333</v>
      </c>
      <c r="F11">
        <f t="shared" si="0"/>
        <v>10.333299999999999</v>
      </c>
      <c r="K11" s="17"/>
    </row>
    <row r="12" spans="1:11" x14ac:dyDescent="0.35">
      <c r="A12" s="8">
        <v>6</v>
      </c>
      <c r="B12" s="28">
        <v>4</v>
      </c>
      <c r="C12" s="17">
        <v>3</v>
      </c>
      <c r="D12" s="17">
        <v>3.3332999999999999</v>
      </c>
      <c r="E12" s="9">
        <v>3.444433333333333</v>
      </c>
      <c r="F12">
        <f t="shared" si="0"/>
        <v>10.333299999999999</v>
      </c>
      <c r="K12" s="17"/>
    </row>
    <row r="13" spans="1:11" x14ac:dyDescent="0.35">
      <c r="A13" s="8">
        <v>7</v>
      </c>
      <c r="B13" s="28">
        <v>3</v>
      </c>
      <c r="C13" s="17">
        <v>3</v>
      </c>
      <c r="D13" s="17">
        <v>3</v>
      </c>
      <c r="E13" s="9">
        <v>3</v>
      </c>
      <c r="F13">
        <f t="shared" si="0"/>
        <v>9</v>
      </c>
      <c r="K13" s="17"/>
    </row>
    <row r="14" spans="1:11" x14ac:dyDescent="0.35">
      <c r="A14" s="8">
        <v>8</v>
      </c>
      <c r="B14" s="28">
        <v>3.3332999999999999</v>
      </c>
      <c r="C14" s="17">
        <v>3.6667000000000001</v>
      </c>
      <c r="D14" s="17">
        <v>3</v>
      </c>
      <c r="E14" s="9">
        <v>3.3333333333333335</v>
      </c>
      <c r="F14">
        <f t="shared" si="0"/>
        <v>10</v>
      </c>
      <c r="K14" s="17"/>
    </row>
    <row r="15" spans="1:11" x14ac:dyDescent="0.35">
      <c r="A15" s="8">
        <v>9</v>
      </c>
      <c r="B15" s="28">
        <v>3.6667000000000001</v>
      </c>
      <c r="C15" s="17">
        <v>4</v>
      </c>
      <c r="D15" s="17">
        <v>3</v>
      </c>
      <c r="E15" s="9">
        <v>3.555566666666667</v>
      </c>
      <c r="F15">
        <f t="shared" si="0"/>
        <v>10.666700000000001</v>
      </c>
      <c r="K15" s="17"/>
    </row>
    <row r="16" spans="1:11" x14ac:dyDescent="0.35">
      <c r="A16" s="8">
        <v>10</v>
      </c>
      <c r="B16" s="28">
        <v>3</v>
      </c>
      <c r="C16" s="17">
        <v>3.6667000000000001</v>
      </c>
      <c r="D16" s="17">
        <v>3</v>
      </c>
      <c r="E16" s="9">
        <v>3.2222333333333335</v>
      </c>
      <c r="F16">
        <f t="shared" si="0"/>
        <v>9.6667000000000005</v>
      </c>
      <c r="K16" s="17"/>
    </row>
    <row r="17" spans="1:13" x14ac:dyDescent="0.35">
      <c r="A17" s="8">
        <v>11</v>
      </c>
      <c r="B17" s="28">
        <v>3.6667000000000001</v>
      </c>
      <c r="C17" s="17">
        <v>3.3332999999999999</v>
      </c>
      <c r="D17" s="17">
        <v>3</v>
      </c>
      <c r="E17" s="9">
        <v>3.3333333333333335</v>
      </c>
      <c r="F17">
        <f t="shared" si="0"/>
        <v>10</v>
      </c>
      <c r="K17" s="17"/>
    </row>
    <row r="18" spans="1:13" x14ac:dyDescent="0.35">
      <c r="A18" s="8">
        <v>12</v>
      </c>
      <c r="B18" s="28">
        <v>3.3332999999999999</v>
      </c>
      <c r="C18" s="17">
        <v>3.3332999999999999</v>
      </c>
      <c r="D18" s="17">
        <v>3</v>
      </c>
      <c r="E18" s="9">
        <v>3.2221999999999995</v>
      </c>
      <c r="F18">
        <f t="shared" si="0"/>
        <v>9.666599999999999</v>
      </c>
      <c r="K18" s="17"/>
    </row>
    <row r="19" spans="1:13" x14ac:dyDescent="0.35">
      <c r="A19" s="8">
        <v>13</v>
      </c>
      <c r="B19" s="28">
        <v>3.3332999999999999</v>
      </c>
      <c r="C19" s="17">
        <v>3</v>
      </c>
      <c r="D19" s="17">
        <v>3.3332999999999999</v>
      </c>
      <c r="E19" s="9">
        <v>3.2221999999999995</v>
      </c>
      <c r="F19">
        <f t="shared" si="0"/>
        <v>9.666599999999999</v>
      </c>
      <c r="K19" s="17"/>
    </row>
    <row r="20" spans="1:13" x14ac:dyDescent="0.35">
      <c r="A20" s="8">
        <v>14</v>
      </c>
      <c r="B20" s="28">
        <v>4.3333000000000004</v>
      </c>
      <c r="C20" s="17">
        <v>4.6666999999999996</v>
      </c>
      <c r="D20" s="17">
        <v>3</v>
      </c>
      <c r="E20" s="9">
        <v>4</v>
      </c>
      <c r="F20">
        <f t="shared" si="0"/>
        <v>12</v>
      </c>
      <c r="K20" s="17"/>
    </row>
    <row r="21" spans="1:13" x14ac:dyDescent="0.35">
      <c r="A21" s="8">
        <v>15</v>
      </c>
      <c r="B21" s="28">
        <v>4</v>
      </c>
      <c r="C21" s="17">
        <v>3.3332999999999999</v>
      </c>
      <c r="D21" s="17">
        <v>3.3332999999999999</v>
      </c>
      <c r="E21" s="9">
        <v>3.555533333333333</v>
      </c>
      <c r="F21">
        <f t="shared" si="0"/>
        <v>10.666599999999999</v>
      </c>
      <c r="K21" s="17"/>
    </row>
    <row r="22" spans="1:13" x14ac:dyDescent="0.35">
      <c r="A22" s="8">
        <v>16</v>
      </c>
      <c r="B22" s="28">
        <v>3.6667000000000001</v>
      </c>
      <c r="C22" s="17">
        <v>4</v>
      </c>
      <c r="D22" s="17">
        <v>3.3332999999999999</v>
      </c>
      <c r="E22" s="9">
        <v>3.6666666666666665</v>
      </c>
      <c r="F22">
        <f t="shared" si="0"/>
        <v>11</v>
      </c>
      <c r="K22" s="17"/>
      <c r="M22" s="17"/>
    </row>
    <row r="23" spans="1:13" x14ac:dyDescent="0.35">
      <c r="A23" s="8">
        <v>17</v>
      </c>
      <c r="B23" s="28">
        <v>3</v>
      </c>
      <c r="C23" s="17">
        <v>3</v>
      </c>
      <c r="D23" s="17">
        <v>3</v>
      </c>
      <c r="E23" s="9">
        <v>3</v>
      </c>
      <c r="F23">
        <f t="shared" si="0"/>
        <v>9</v>
      </c>
      <c r="K23" s="17"/>
      <c r="M23" s="17"/>
    </row>
    <row r="24" spans="1:13" x14ac:dyDescent="0.35">
      <c r="A24" s="8">
        <v>18</v>
      </c>
      <c r="B24" s="28">
        <v>3</v>
      </c>
      <c r="C24" s="17">
        <v>3</v>
      </c>
      <c r="D24" s="17">
        <v>3</v>
      </c>
      <c r="E24" s="9">
        <v>3</v>
      </c>
      <c r="F24">
        <f t="shared" si="0"/>
        <v>9</v>
      </c>
      <c r="K24" s="17"/>
      <c r="M24" s="17"/>
    </row>
    <row r="25" spans="1:13" x14ac:dyDescent="0.35">
      <c r="A25" s="8">
        <v>19</v>
      </c>
      <c r="B25" s="28">
        <v>3.6667000000000001</v>
      </c>
      <c r="C25" s="17">
        <v>3</v>
      </c>
      <c r="D25" s="17">
        <v>3</v>
      </c>
      <c r="E25" s="9">
        <v>3.2222333333333335</v>
      </c>
      <c r="F25">
        <f t="shared" si="0"/>
        <v>9.6667000000000005</v>
      </c>
      <c r="K25" s="17"/>
      <c r="M25" s="17"/>
    </row>
    <row r="26" spans="1:13" x14ac:dyDescent="0.35">
      <c r="A26" s="8">
        <v>20</v>
      </c>
      <c r="B26" s="28">
        <v>3.6667000000000001</v>
      </c>
      <c r="C26" s="17">
        <v>3</v>
      </c>
      <c r="D26" s="17">
        <v>3.3332999999999999</v>
      </c>
      <c r="E26" s="9">
        <v>3.3333333333333335</v>
      </c>
      <c r="F26">
        <f t="shared" si="0"/>
        <v>10</v>
      </c>
      <c r="K26" s="17"/>
      <c r="M26" s="17"/>
    </row>
    <row r="27" spans="1:13" x14ac:dyDescent="0.35">
      <c r="A27" s="8">
        <v>21</v>
      </c>
      <c r="B27" s="28">
        <v>3.3332999999999999</v>
      </c>
      <c r="C27" s="17">
        <v>3</v>
      </c>
      <c r="D27" s="17">
        <v>3</v>
      </c>
      <c r="E27" s="9">
        <v>3.1111</v>
      </c>
      <c r="F27">
        <f t="shared" si="0"/>
        <v>9.3332999999999995</v>
      </c>
      <c r="K27" s="17"/>
      <c r="M27" s="17"/>
    </row>
    <row r="28" spans="1:13" x14ac:dyDescent="0.35">
      <c r="A28" s="8">
        <v>22</v>
      </c>
      <c r="B28" s="28">
        <v>3</v>
      </c>
      <c r="C28" s="17">
        <v>4.3333000000000004</v>
      </c>
      <c r="D28" s="17">
        <v>3</v>
      </c>
      <c r="E28" s="9">
        <v>3.4444333333333339</v>
      </c>
      <c r="F28">
        <f t="shared" si="0"/>
        <v>10.333300000000001</v>
      </c>
      <c r="K28" s="17"/>
      <c r="M28" s="17"/>
    </row>
    <row r="29" spans="1:13" x14ac:dyDescent="0.35">
      <c r="A29" s="8">
        <v>23</v>
      </c>
      <c r="B29" s="28">
        <v>3</v>
      </c>
      <c r="C29" s="17">
        <v>3</v>
      </c>
      <c r="D29" s="17">
        <v>3</v>
      </c>
      <c r="E29" s="9">
        <v>3</v>
      </c>
      <c r="F29">
        <f t="shared" si="0"/>
        <v>9</v>
      </c>
      <c r="K29" s="17"/>
      <c r="M29" s="17"/>
    </row>
    <row r="30" spans="1:13" x14ac:dyDescent="0.35">
      <c r="A30" s="8">
        <v>24</v>
      </c>
      <c r="B30" s="28">
        <v>3.3332999999999999</v>
      </c>
      <c r="C30" s="17">
        <v>4</v>
      </c>
      <c r="D30" s="17">
        <v>3.6667000000000001</v>
      </c>
      <c r="E30" s="9">
        <v>3.6666666666666665</v>
      </c>
      <c r="F30">
        <f t="shared" si="0"/>
        <v>11</v>
      </c>
      <c r="K30" s="17"/>
      <c r="M30" s="17"/>
    </row>
    <row r="31" spans="1:13" x14ac:dyDescent="0.35">
      <c r="A31" s="8">
        <v>25</v>
      </c>
      <c r="B31" s="28">
        <v>3.6667000000000001</v>
      </c>
      <c r="C31" s="17">
        <v>4</v>
      </c>
      <c r="D31" s="17">
        <v>3.3332999999999999</v>
      </c>
      <c r="E31" s="9">
        <v>3.6666666666666665</v>
      </c>
      <c r="F31">
        <f t="shared" si="0"/>
        <v>11</v>
      </c>
      <c r="K31" s="17"/>
      <c r="M31" s="17"/>
    </row>
    <row r="32" spans="1:13" x14ac:dyDescent="0.35">
      <c r="A32" s="8">
        <v>26</v>
      </c>
      <c r="B32" s="28">
        <v>3</v>
      </c>
      <c r="C32" s="17">
        <v>3</v>
      </c>
      <c r="D32" s="17">
        <v>3</v>
      </c>
      <c r="E32" s="9">
        <v>3</v>
      </c>
      <c r="F32">
        <f t="shared" si="0"/>
        <v>9</v>
      </c>
      <c r="K32" s="17"/>
      <c r="M32" s="17"/>
    </row>
    <row r="33" spans="1:14" x14ac:dyDescent="0.35">
      <c r="A33" s="8">
        <v>27</v>
      </c>
      <c r="B33" s="28">
        <v>3</v>
      </c>
      <c r="C33" s="17">
        <v>3</v>
      </c>
      <c r="D33" s="17">
        <v>3</v>
      </c>
      <c r="E33" s="9">
        <v>3</v>
      </c>
      <c r="F33">
        <f t="shared" si="0"/>
        <v>9</v>
      </c>
      <c r="K33" s="17"/>
      <c r="M33" s="17"/>
    </row>
    <row r="34" spans="1:14" x14ac:dyDescent="0.35">
      <c r="A34" s="8">
        <v>28</v>
      </c>
      <c r="B34" s="28">
        <v>3</v>
      </c>
      <c r="C34" s="17">
        <v>3</v>
      </c>
      <c r="D34" s="17">
        <v>3.3332999999999999</v>
      </c>
      <c r="E34" s="9">
        <v>3.1111</v>
      </c>
      <c r="F34">
        <f t="shared" si="0"/>
        <v>9.3332999999999995</v>
      </c>
      <c r="K34" s="17"/>
      <c r="M34" s="17"/>
    </row>
    <row r="35" spans="1:14" x14ac:dyDescent="0.35">
      <c r="A35" s="8">
        <v>29</v>
      </c>
      <c r="B35" s="28">
        <v>3</v>
      </c>
      <c r="C35" s="17">
        <v>3</v>
      </c>
      <c r="D35" s="17">
        <v>3</v>
      </c>
      <c r="E35" s="9">
        <v>3</v>
      </c>
      <c r="F35">
        <f t="shared" si="0"/>
        <v>9</v>
      </c>
      <c r="K35" s="17"/>
      <c r="M35" s="17"/>
    </row>
    <row r="36" spans="1:14" x14ac:dyDescent="0.35">
      <c r="A36" s="8">
        <v>30</v>
      </c>
      <c r="B36" s="28">
        <v>3.3332999999999999</v>
      </c>
      <c r="C36" s="17">
        <v>3</v>
      </c>
      <c r="D36" s="17">
        <v>3</v>
      </c>
      <c r="E36" s="9">
        <v>3.1111</v>
      </c>
      <c r="F36">
        <f t="shared" si="0"/>
        <v>9.3332999999999995</v>
      </c>
      <c r="K36" s="17"/>
      <c r="M36" s="17"/>
    </row>
    <row r="37" spans="1:14" x14ac:dyDescent="0.35">
      <c r="A37" s="8">
        <v>31</v>
      </c>
      <c r="B37" s="28">
        <v>4</v>
      </c>
      <c r="C37" s="17">
        <v>3</v>
      </c>
      <c r="D37" s="17">
        <v>3</v>
      </c>
      <c r="E37" s="9">
        <v>3.3333333333333335</v>
      </c>
      <c r="F37">
        <f t="shared" si="0"/>
        <v>10</v>
      </c>
      <c r="K37" s="17"/>
      <c r="M37" s="17"/>
    </row>
    <row r="38" spans="1:14" x14ac:dyDescent="0.35">
      <c r="A38" s="8">
        <v>32</v>
      </c>
      <c r="B38" s="28">
        <v>3</v>
      </c>
      <c r="C38" s="17">
        <v>3</v>
      </c>
      <c r="D38" s="17">
        <v>2.6667000000000001</v>
      </c>
      <c r="E38" s="9">
        <v>2.8889</v>
      </c>
      <c r="F38">
        <f t="shared" si="0"/>
        <v>8.6667000000000005</v>
      </c>
      <c r="K38" s="17"/>
      <c r="M38" s="17"/>
    </row>
    <row r="39" spans="1:14" x14ac:dyDescent="0.35">
      <c r="A39" s="8">
        <v>33</v>
      </c>
      <c r="B39" s="28">
        <v>4</v>
      </c>
      <c r="C39" s="17">
        <v>3</v>
      </c>
      <c r="D39" s="17">
        <v>3.3332999999999999</v>
      </c>
      <c r="E39" s="9">
        <v>3.444433333333333</v>
      </c>
      <c r="F39">
        <f t="shared" si="0"/>
        <v>10.333299999999999</v>
      </c>
      <c r="K39" s="17"/>
      <c r="M39" s="17"/>
    </row>
    <row r="40" spans="1:14" x14ac:dyDescent="0.35">
      <c r="A40" s="8">
        <v>34</v>
      </c>
      <c r="B40" s="28">
        <v>3</v>
      </c>
      <c r="C40" s="17">
        <v>4</v>
      </c>
      <c r="D40" s="17">
        <v>3</v>
      </c>
      <c r="E40" s="9">
        <v>3.3333333333333335</v>
      </c>
      <c r="F40">
        <f t="shared" si="0"/>
        <v>10</v>
      </c>
      <c r="K40" s="17"/>
      <c r="M40" s="17"/>
    </row>
    <row r="41" spans="1:14" x14ac:dyDescent="0.35">
      <c r="A41" s="8">
        <v>35</v>
      </c>
      <c r="B41" s="28">
        <v>3.3332999999999999</v>
      </c>
      <c r="C41" s="17">
        <v>4</v>
      </c>
      <c r="D41" s="17">
        <v>3.3332999999999999</v>
      </c>
      <c r="E41" s="9">
        <v>3.555533333333333</v>
      </c>
      <c r="F41">
        <f t="shared" si="0"/>
        <v>10.666599999999999</v>
      </c>
      <c r="K41" s="17"/>
      <c r="M41" s="17"/>
    </row>
    <row r="42" spans="1:14" x14ac:dyDescent="0.35">
      <c r="A42" s="8">
        <v>36</v>
      </c>
      <c r="B42" s="28">
        <v>3.6667000000000001</v>
      </c>
      <c r="C42" s="17">
        <v>4</v>
      </c>
      <c r="D42" s="17">
        <v>4</v>
      </c>
      <c r="E42" s="9">
        <v>3.8889</v>
      </c>
      <c r="F42">
        <f t="shared" si="0"/>
        <v>11.666700000000001</v>
      </c>
      <c r="K42" s="17"/>
      <c r="M42" s="17"/>
    </row>
    <row r="43" spans="1:14" x14ac:dyDescent="0.35">
      <c r="A43" s="3" t="s">
        <v>3</v>
      </c>
      <c r="B43" s="3">
        <v>3.4444444444444446</v>
      </c>
      <c r="C43" s="10">
        <v>3.4166666666666661</v>
      </c>
      <c r="D43" s="10">
        <v>3.1388805555555552</v>
      </c>
      <c r="E43" s="11">
        <v>3.3333305555555564</v>
      </c>
    </row>
    <row r="44" spans="1:14" x14ac:dyDescent="0.35">
      <c r="A44" t="s">
        <v>15</v>
      </c>
      <c r="B44">
        <f>SUM(B7:B42)</f>
        <v>124</v>
      </c>
      <c r="C44">
        <f>SUM(C7:C42)</f>
        <v>122.99999999999999</v>
      </c>
      <c r="D44">
        <f t="shared" ref="D44:F44" si="1">SUM(D7:D42)</f>
        <v>112.99969999999999</v>
      </c>
      <c r="F44">
        <f t="shared" si="1"/>
        <v>359.99970000000008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29" t="s">
        <v>6</v>
      </c>
      <c r="B48" s="29" t="s">
        <v>7</v>
      </c>
      <c r="C48" s="29" t="s">
        <v>8</v>
      </c>
      <c r="D48" s="29" t="s">
        <v>9</v>
      </c>
      <c r="E48" s="29" t="s">
        <v>10</v>
      </c>
      <c r="F48" s="29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2.055672223888223</v>
      </c>
      <c r="C49">
        <v>2</v>
      </c>
      <c r="D49">
        <v>1.0278361119441115</v>
      </c>
      <c r="E49">
        <v>8.576537753238334</v>
      </c>
      <c r="H49" s="18" t="s">
        <v>0</v>
      </c>
      <c r="I49" s="20">
        <f>3-1</f>
        <v>2</v>
      </c>
      <c r="J49" s="20">
        <f>SUMSQ(B44:D44)/36-I54</f>
        <v>2.055672223888223</v>
      </c>
      <c r="K49" s="20">
        <f>J49/I49</f>
        <v>1.0278361119441115</v>
      </c>
      <c r="L49" s="21">
        <f>K49/K51</f>
        <v>8.5765377532394673</v>
      </c>
      <c r="M49" s="20">
        <f>FINV(0.05,I49,I51)</f>
        <v>3.127675600959142</v>
      </c>
      <c r="N49" s="16" t="str">
        <f>IF(L49&gt;M49, "*", "tn")</f>
        <v>*</v>
      </c>
    </row>
    <row r="50" spans="1:14" ht="15.5" x14ac:dyDescent="0.35">
      <c r="A50" t="s">
        <v>1</v>
      </c>
      <c r="B50">
        <v>7.7777777891658388</v>
      </c>
      <c r="C50">
        <v>35</v>
      </c>
      <c r="D50">
        <v>0.22222222254759538</v>
      </c>
      <c r="E50">
        <v>1.8542812994603326</v>
      </c>
      <c r="F50">
        <v>1.4294075965271651E-2</v>
      </c>
      <c r="G50" t="s">
        <v>53</v>
      </c>
      <c r="H50" s="18" t="s">
        <v>25</v>
      </c>
      <c r="I50" s="20">
        <f>36-1</f>
        <v>35</v>
      </c>
      <c r="J50" s="20">
        <f>SUMSQ(F7:F42)/3-I54</f>
        <v>7.7777777891660662</v>
      </c>
      <c r="K50" s="20">
        <f>J50/I50</f>
        <v>0.22222222254760191</v>
      </c>
      <c r="L50" s="20">
        <f>K50/K51</f>
        <v>1.8542812994606319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8.3889944761126287</v>
      </c>
      <c r="C51">
        <v>70</v>
      </c>
      <c r="D51">
        <v>0.11984277823018041</v>
      </c>
      <c r="H51" s="18" t="s">
        <v>26</v>
      </c>
      <c r="I51" s="20">
        <f>I50*I49</f>
        <v>70</v>
      </c>
      <c r="J51" s="20">
        <f>J52-J50-J49</f>
        <v>8.3889944761115203</v>
      </c>
      <c r="K51" s="20">
        <f>J51/I51</f>
        <v>0.11984277823016458</v>
      </c>
      <c r="L51" s="20"/>
      <c r="M51" s="20"/>
      <c r="N51" s="19"/>
    </row>
    <row r="52" spans="1:14" ht="15" thickBot="1" x14ac:dyDescent="0.4">
      <c r="A52" s="12" t="s">
        <v>15</v>
      </c>
      <c r="B52" s="12">
        <v>18.222444489166691</v>
      </c>
      <c r="C52" s="12">
        <v>107</v>
      </c>
      <c r="D52" s="12">
        <v>0.17030321952492233</v>
      </c>
      <c r="E52" s="12"/>
      <c r="F52" s="12"/>
      <c r="H52" s="18" t="s">
        <v>15</v>
      </c>
      <c r="I52" s="20">
        <f>(36*3)-1</f>
        <v>107</v>
      </c>
      <c r="J52" s="20">
        <f>SUMSQ(B7:D42)-I54</f>
        <v>18.22244448916581</v>
      </c>
      <c r="K52" s="20"/>
      <c r="L52" s="20"/>
      <c r="M52" s="20"/>
      <c r="N52" s="19"/>
    </row>
    <row r="53" spans="1:14" x14ac:dyDescent="0.35">
      <c r="A53" t="s">
        <v>54</v>
      </c>
      <c r="H53" s="14"/>
      <c r="I53" s="15"/>
      <c r="J53" s="15"/>
      <c r="K53" s="15"/>
      <c r="L53" s="15"/>
      <c r="M53" s="15"/>
    </row>
    <row r="54" spans="1:14" x14ac:dyDescent="0.35">
      <c r="A54" t="s">
        <v>55</v>
      </c>
      <c r="H54" s="14" t="s">
        <v>27</v>
      </c>
      <c r="I54" s="15">
        <f>SUMSQ(F44)/108</f>
        <v>1199.9980000008338</v>
      </c>
      <c r="J54" s="15"/>
      <c r="K54" s="15"/>
      <c r="L54" s="15"/>
      <c r="M54" s="15"/>
    </row>
    <row r="55" spans="1:14" x14ac:dyDescent="0.35">
      <c r="A55" t="s">
        <v>56</v>
      </c>
      <c r="H55" s="14" t="s">
        <v>28</v>
      </c>
      <c r="I55" s="15">
        <f>(SQRT(K51)/E43)*100</f>
        <v>10.385503366305368</v>
      </c>
      <c r="J55" s="15"/>
      <c r="K55" s="15"/>
      <c r="L55" s="15"/>
      <c r="M55" s="15"/>
    </row>
    <row r="56" spans="1:14" x14ac:dyDescent="0.35">
      <c r="A56" t="s">
        <v>57</v>
      </c>
    </row>
    <row r="57" spans="1:14" x14ac:dyDescent="0.35">
      <c r="A57" t="s">
        <v>58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7"/>
  <sheetViews>
    <sheetView topLeftCell="A19" workbookViewId="0">
      <selection activeCell="A3" sqref="A3"/>
    </sheetView>
  </sheetViews>
  <sheetFormatPr defaultRowHeight="14.5" x14ac:dyDescent="0.35"/>
  <cols>
    <col min="1" max="1" width="21.1796875" bestFit="1" customWidth="1"/>
    <col min="2" max="5" width="12" bestFit="1" customWidth="1"/>
    <col min="8" max="8" width="18.1796875" customWidth="1"/>
  </cols>
  <sheetData>
    <row r="1" spans="1:6" x14ac:dyDescent="0.35">
      <c r="A1" t="s">
        <v>2</v>
      </c>
    </row>
    <row r="2" spans="1:6" x14ac:dyDescent="0.35">
      <c r="A2" t="s">
        <v>327</v>
      </c>
    </row>
    <row r="5" spans="1:6" x14ac:dyDescent="0.35">
      <c r="A5" s="1" t="s">
        <v>52</v>
      </c>
      <c r="B5" s="1" t="s">
        <v>0</v>
      </c>
      <c r="C5" s="5"/>
      <c r="D5" s="5"/>
      <c r="E5" s="6"/>
    </row>
    <row r="6" spans="1:6" x14ac:dyDescent="0.35">
      <c r="A6" s="1" t="s">
        <v>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5.6666999999999996</v>
      </c>
      <c r="C7" s="7">
        <v>6</v>
      </c>
      <c r="D7" s="7">
        <v>4.6666999999999996</v>
      </c>
      <c r="E7" s="2">
        <v>5.4444666666666661</v>
      </c>
      <c r="F7">
        <f>SUM(B7:D7)</f>
        <v>16.333399999999997</v>
      </c>
    </row>
    <row r="8" spans="1:6" x14ac:dyDescent="0.35">
      <c r="A8" s="8">
        <v>2</v>
      </c>
      <c r="B8" s="8">
        <v>5</v>
      </c>
      <c r="C8">
        <v>5.6666999999999996</v>
      </c>
      <c r="D8">
        <v>5</v>
      </c>
      <c r="E8" s="9">
        <v>5.2222333333333326</v>
      </c>
      <c r="F8">
        <f t="shared" ref="F8:F42" si="0">SUM(B8:D8)</f>
        <v>15.666699999999999</v>
      </c>
    </row>
    <row r="9" spans="1:6" x14ac:dyDescent="0.35">
      <c r="A9" s="8">
        <v>3</v>
      </c>
      <c r="B9" s="8">
        <v>6</v>
      </c>
      <c r="C9">
        <v>4.3333000000000004</v>
      </c>
      <c r="D9">
        <v>5</v>
      </c>
      <c r="E9" s="9">
        <v>5.1111000000000004</v>
      </c>
      <c r="F9">
        <f t="shared" si="0"/>
        <v>15.333300000000001</v>
      </c>
    </row>
    <row r="10" spans="1:6" x14ac:dyDescent="0.35">
      <c r="A10" s="8">
        <v>4</v>
      </c>
      <c r="B10" s="8">
        <v>6.6666999999999996</v>
      </c>
      <c r="C10">
        <v>5.6666999999999996</v>
      </c>
      <c r="D10">
        <v>5</v>
      </c>
      <c r="E10" s="9">
        <v>5.7777999999999992</v>
      </c>
      <c r="F10">
        <f t="shared" si="0"/>
        <v>17.333399999999997</v>
      </c>
    </row>
    <row r="11" spans="1:6" x14ac:dyDescent="0.35">
      <c r="A11" s="8">
        <v>5</v>
      </c>
      <c r="B11" s="8">
        <v>4.3333000000000004</v>
      </c>
      <c r="C11">
        <v>5.6666999999999996</v>
      </c>
      <c r="D11">
        <v>4.3333000000000004</v>
      </c>
      <c r="E11" s="9">
        <v>4.7777666666666674</v>
      </c>
      <c r="F11">
        <f t="shared" si="0"/>
        <v>14.333300000000001</v>
      </c>
    </row>
    <row r="12" spans="1:6" x14ac:dyDescent="0.35">
      <c r="A12" s="8">
        <v>6</v>
      </c>
      <c r="B12" s="8">
        <v>6</v>
      </c>
      <c r="C12">
        <v>4.6666999999999996</v>
      </c>
      <c r="D12">
        <v>4.6666999999999996</v>
      </c>
      <c r="E12" s="9">
        <v>5.1111333333333322</v>
      </c>
      <c r="F12">
        <f t="shared" si="0"/>
        <v>15.333399999999997</v>
      </c>
    </row>
    <row r="13" spans="1:6" x14ac:dyDescent="0.35">
      <c r="A13" s="8">
        <v>7</v>
      </c>
      <c r="B13" s="8">
        <v>6</v>
      </c>
      <c r="C13">
        <v>4</v>
      </c>
      <c r="D13">
        <v>4</v>
      </c>
      <c r="E13" s="9">
        <v>4.666666666666667</v>
      </c>
      <c r="F13">
        <f t="shared" si="0"/>
        <v>14</v>
      </c>
    </row>
    <row r="14" spans="1:6" x14ac:dyDescent="0.35">
      <c r="A14" s="8">
        <v>8</v>
      </c>
      <c r="B14" s="8">
        <v>5.6666999999999996</v>
      </c>
      <c r="C14">
        <v>5.6666999999999996</v>
      </c>
      <c r="D14">
        <v>4</v>
      </c>
      <c r="E14" s="9">
        <v>5.1111333333333331</v>
      </c>
      <c r="F14">
        <f t="shared" si="0"/>
        <v>15.333399999999999</v>
      </c>
    </row>
    <row r="15" spans="1:6" x14ac:dyDescent="0.35">
      <c r="A15" s="8">
        <v>9</v>
      </c>
      <c r="B15" s="8">
        <v>5</v>
      </c>
      <c r="C15">
        <v>5.3333000000000004</v>
      </c>
      <c r="D15">
        <v>5</v>
      </c>
      <c r="E15" s="9">
        <v>5.1111000000000004</v>
      </c>
      <c r="F15">
        <f t="shared" si="0"/>
        <v>15.333300000000001</v>
      </c>
    </row>
    <row r="16" spans="1:6" x14ac:dyDescent="0.35">
      <c r="A16" s="8">
        <v>10</v>
      </c>
      <c r="B16" s="8">
        <v>4.6666999999999996</v>
      </c>
      <c r="C16">
        <v>5.3333000000000004</v>
      </c>
      <c r="D16">
        <v>4.3333000000000004</v>
      </c>
      <c r="E16" s="9">
        <v>4.7777666666666674</v>
      </c>
      <c r="F16">
        <f t="shared" si="0"/>
        <v>14.333300000000001</v>
      </c>
    </row>
    <row r="17" spans="1:6" x14ac:dyDescent="0.35">
      <c r="A17" s="8">
        <v>11</v>
      </c>
      <c r="B17" s="8">
        <v>6</v>
      </c>
      <c r="C17">
        <v>4.6666999999999996</v>
      </c>
      <c r="D17">
        <v>5</v>
      </c>
      <c r="E17" s="9">
        <v>5.2222333333333326</v>
      </c>
      <c r="F17">
        <f t="shared" si="0"/>
        <v>15.666699999999999</v>
      </c>
    </row>
    <row r="18" spans="1:6" x14ac:dyDescent="0.35">
      <c r="A18" s="8">
        <v>12</v>
      </c>
      <c r="B18" s="8">
        <v>5.3333000000000004</v>
      </c>
      <c r="C18">
        <v>5.6666999999999996</v>
      </c>
      <c r="D18">
        <v>4.3333000000000004</v>
      </c>
      <c r="E18" s="9">
        <v>5.1111000000000004</v>
      </c>
      <c r="F18">
        <f t="shared" si="0"/>
        <v>15.333300000000001</v>
      </c>
    </row>
    <row r="19" spans="1:6" x14ac:dyDescent="0.35">
      <c r="A19" s="8">
        <v>13</v>
      </c>
      <c r="B19" s="8">
        <v>5</v>
      </c>
      <c r="C19">
        <v>5</v>
      </c>
      <c r="D19">
        <v>4.6666999999999996</v>
      </c>
      <c r="E19" s="9">
        <v>4.8888999999999996</v>
      </c>
      <c r="F19">
        <f t="shared" si="0"/>
        <v>14.666699999999999</v>
      </c>
    </row>
    <row r="20" spans="1:6" x14ac:dyDescent="0.35">
      <c r="A20" s="8">
        <v>14</v>
      </c>
      <c r="B20" s="8">
        <v>5.3333000000000004</v>
      </c>
      <c r="C20">
        <v>6</v>
      </c>
      <c r="D20">
        <v>4</v>
      </c>
      <c r="E20" s="9">
        <v>5.1111000000000004</v>
      </c>
      <c r="F20">
        <f t="shared" si="0"/>
        <v>15.333300000000001</v>
      </c>
    </row>
    <row r="21" spans="1:6" x14ac:dyDescent="0.35">
      <c r="A21" s="8">
        <v>15</v>
      </c>
      <c r="B21" s="8">
        <v>7</v>
      </c>
      <c r="C21">
        <v>5</v>
      </c>
      <c r="D21">
        <v>4.6666999999999996</v>
      </c>
      <c r="E21" s="9">
        <v>5.5555666666666665</v>
      </c>
      <c r="F21">
        <f t="shared" si="0"/>
        <v>16.666699999999999</v>
      </c>
    </row>
    <row r="22" spans="1:6" x14ac:dyDescent="0.35">
      <c r="A22" s="8">
        <v>16</v>
      </c>
      <c r="B22" s="8">
        <v>5.6666999999999996</v>
      </c>
      <c r="C22">
        <v>5.3333000000000004</v>
      </c>
      <c r="D22">
        <v>5.3333000000000004</v>
      </c>
      <c r="E22" s="9">
        <v>5.4444333333333335</v>
      </c>
      <c r="F22">
        <f t="shared" si="0"/>
        <v>16.333300000000001</v>
      </c>
    </row>
    <row r="23" spans="1:6" x14ac:dyDescent="0.35">
      <c r="A23" s="8">
        <v>17</v>
      </c>
      <c r="B23" s="8">
        <v>5.3333000000000004</v>
      </c>
      <c r="C23">
        <v>5.3333000000000004</v>
      </c>
      <c r="D23">
        <v>4.3333000000000004</v>
      </c>
      <c r="E23" s="9">
        <v>4.9999666666666664</v>
      </c>
      <c r="F23">
        <f t="shared" si="0"/>
        <v>14.9999</v>
      </c>
    </row>
    <row r="24" spans="1:6" x14ac:dyDescent="0.35">
      <c r="A24" s="8">
        <v>18</v>
      </c>
      <c r="B24" s="8">
        <v>4.6666999999999996</v>
      </c>
      <c r="C24">
        <v>5.3333000000000004</v>
      </c>
      <c r="D24">
        <v>4.3333000000000004</v>
      </c>
      <c r="E24" s="9">
        <v>4.7777666666666674</v>
      </c>
      <c r="F24">
        <f t="shared" si="0"/>
        <v>14.333300000000001</v>
      </c>
    </row>
    <row r="25" spans="1:6" x14ac:dyDescent="0.35">
      <c r="A25" s="8">
        <v>19</v>
      </c>
      <c r="B25" s="8">
        <v>5.3333000000000004</v>
      </c>
      <c r="C25">
        <v>4</v>
      </c>
      <c r="D25">
        <v>4.3333000000000004</v>
      </c>
      <c r="E25" s="9">
        <v>4.5555333333333339</v>
      </c>
      <c r="F25">
        <f t="shared" si="0"/>
        <v>13.666600000000003</v>
      </c>
    </row>
    <row r="26" spans="1:6" x14ac:dyDescent="0.35">
      <c r="A26" s="8">
        <v>20</v>
      </c>
      <c r="B26" s="8">
        <v>5.6666999999999996</v>
      </c>
      <c r="C26">
        <v>6</v>
      </c>
      <c r="D26">
        <v>4.3333000000000004</v>
      </c>
      <c r="E26" s="9">
        <v>5.333333333333333</v>
      </c>
      <c r="F26">
        <f t="shared" si="0"/>
        <v>16</v>
      </c>
    </row>
    <row r="27" spans="1:6" x14ac:dyDescent="0.35">
      <c r="A27" s="8">
        <v>21</v>
      </c>
      <c r="B27" s="8">
        <v>5</v>
      </c>
      <c r="C27">
        <v>5</v>
      </c>
      <c r="D27">
        <v>5</v>
      </c>
      <c r="E27" s="9">
        <v>5</v>
      </c>
      <c r="F27">
        <f t="shared" si="0"/>
        <v>15</v>
      </c>
    </row>
    <row r="28" spans="1:6" x14ac:dyDescent="0.35">
      <c r="A28" s="8">
        <v>22</v>
      </c>
      <c r="B28" s="8">
        <v>4.6666999999999996</v>
      </c>
      <c r="C28">
        <v>8.3332999999999995</v>
      </c>
      <c r="D28">
        <v>5</v>
      </c>
      <c r="E28" s="9">
        <v>6</v>
      </c>
      <c r="F28">
        <f t="shared" si="0"/>
        <v>18</v>
      </c>
    </row>
    <row r="29" spans="1:6" x14ac:dyDescent="0.35">
      <c r="A29" s="8">
        <v>23</v>
      </c>
      <c r="B29" s="8">
        <v>5.3333000000000004</v>
      </c>
      <c r="C29">
        <v>4.3333000000000004</v>
      </c>
      <c r="D29">
        <v>4.6666999999999996</v>
      </c>
      <c r="E29" s="9">
        <v>4.7777666666666674</v>
      </c>
      <c r="F29">
        <f t="shared" si="0"/>
        <v>14.333300000000001</v>
      </c>
    </row>
    <row r="30" spans="1:6" x14ac:dyDescent="0.35">
      <c r="A30" s="8">
        <v>24</v>
      </c>
      <c r="B30" s="8">
        <v>5</v>
      </c>
      <c r="C30">
        <v>7</v>
      </c>
      <c r="D30">
        <v>5.3333000000000004</v>
      </c>
      <c r="E30" s="9">
        <v>5.7777666666666674</v>
      </c>
      <c r="F30">
        <f t="shared" si="0"/>
        <v>17.333300000000001</v>
      </c>
    </row>
    <row r="31" spans="1:6" x14ac:dyDescent="0.35">
      <c r="A31" s="8">
        <v>25</v>
      </c>
      <c r="B31" s="8">
        <v>4.6666999999999996</v>
      </c>
      <c r="C31">
        <v>6</v>
      </c>
      <c r="D31">
        <v>5</v>
      </c>
      <c r="E31" s="9">
        <v>5.2222333333333326</v>
      </c>
      <c r="F31">
        <f t="shared" si="0"/>
        <v>15.666699999999999</v>
      </c>
    </row>
    <row r="32" spans="1:6" x14ac:dyDescent="0.35">
      <c r="A32" s="8">
        <v>26</v>
      </c>
      <c r="B32" s="8">
        <v>5</v>
      </c>
      <c r="C32">
        <v>5</v>
      </c>
      <c r="D32">
        <v>4.6666999999999996</v>
      </c>
      <c r="E32" s="9">
        <v>4.8888999999999996</v>
      </c>
      <c r="F32">
        <f t="shared" si="0"/>
        <v>14.666699999999999</v>
      </c>
    </row>
    <row r="33" spans="1:14" x14ac:dyDescent="0.35">
      <c r="A33" s="8">
        <v>27</v>
      </c>
      <c r="B33" s="8">
        <v>5</v>
      </c>
      <c r="C33">
        <v>4.6666999999999996</v>
      </c>
      <c r="D33">
        <v>6</v>
      </c>
      <c r="E33" s="9">
        <v>5.2222333333333326</v>
      </c>
      <c r="F33">
        <f t="shared" si="0"/>
        <v>15.666699999999999</v>
      </c>
    </row>
    <row r="34" spans="1:14" x14ac:dyDescent="0.35">
      <c r="A34" s="8">
        <v>28</v>
      </c>
      <c r="B34" s="8">
        <v>4.3333000000000004</v>
      </c>
      <c r="C34">
        <v>4.3333000000000004</v>
      </c>
      <c r="D34">
        <v>5</v>
      </c>
      <c r="E34" s="9">
        <v>4.5555333333333339</v>
      </c>
      <c r="F34">
        <f t="shared" si="0"/>
        <v>13.666600000000001</v>
      </c>
    </row>
    <row r="35" spans="1:14" x14ac:dyDescent="0.35">
      <c r="A35" s="8">
        <v>29</v>
      </c>
      <c r="B35" s="8">
        <v>4.3333000000000004</v>
      </c>
      <c r="C35">
        <v>5</v>
      </c>
      <c r="D35">
        <v>4.6666999999999996</v>
      </c>
      <c r="E35" s="9">
        <v>4.666666666666667</v>
      </c>
      <c r="F35">
        <f t="shared" si="0"/>
        <v>14</v>
      </c>
    </row>
    <row r="36" spans="1:14" x14ac:dyDescent="0.35">
      <c r="A36" s="8">
        <v>30</v>
      </c>
      <c r="B36" s="8">
        <v>5</v>
      </c>
      <c r="C36">
        <v>5.3333000000000004</v>
      </c>
      <c r="D36">
        <v>5</v>
      </c>
      <c r="E36" s="9">
        <v>5.1111000000000004</v>
      </c>
      <c r="F36">
        <f t="shared" si="0"/>
        <v>15.333300000000001</v>
      </c>
    </row>
    <row r="37" spans="1:14" x14ac:dyDescent="0.35">
      <c r="A37" s="8">
        <v>31</v>
      </c>
      <c r="B37" s="8">
        <v>5.3333000000000004</v>
      </c>
      <c r="C37">
        <v>4</v>
      </c>
      <c r="D37">
        <v>5</v>
      </c>
      <c r="E37" s="9">
        <v>4.7777666666666674</v>
      </c>
      <c r="F37">
        <f t="shared" si="0"/>
        <v>14.333300000000001</v>
      </c>
    </row>
    <row r="38" spans="1:14" x14ac:dyDescent="0.35">
      <c r="A38" s="8">
        <v>32</v>
      </c>
      <c r="B38" s="8">
        <v>4.6666999999999996</v>
      </c>
      <c r="C38">
        <v>4</v>
      </c>
      <c r="D38">
        <v>4</v>
      </c>
      <c r="E38" s="9">
        <v>4.2222333333333326</v>
      </c>
      <c r="F38">
        <f t="shared" si="0"/>
        <v>12.666699999999999</v>
      </c>
    </row>
    <row r="39" spans="1:14" x14ac:dyDescent="0.35">
      <c r="A39" s="8">
        <v>33</v>
      </c>
      <c r="B39" s="8">
        <v>7</v>
      </c>
      <c r="C39">
        <v>5</v>
      </c>
      <c r="D39">
        <v>5.3333000000000004</v>
      </c>
      <c r="E39" s="9">
        <v>5.7777666666666674</v>
      </c>
      <c r="F39">
        <f t="shared" si="0"/>
        <v>17.333300000000001</v>
      </c>
    </row>
    <row r="40" spans="1:14" x14ac:dyDescent="0.35">
      <c r="A40" s="8">
        <v>34</v>
      </c>
      <c r="B40" s="8">
        <v>5.6666999999999996</v>
      </c>
      <c r="C40">
        <v>5.6666999999999996</v>
      </c>
      <c r="D40">
        <v>4.3333000000000004</v>
      </c>
      <c r="E40" s="9">
        <v>5.2222333333333326</v>
      </c>
      <c r="F40">
        <f t="shared" si="0"/>
        <v>15.666699999999999</v>
      </c>
    </row>
    <row r="41" spans="1:14" x14ac:dyDescent="0.35">
      <c r="A41" s="8">
        <v>35</v>
      </c>
      <c r="B41" s="8">
        <v>5.3333000000000004</v>
      </c>
      <c r="C41">
        <v>5.3333000000000004</v>
      </c>
      <c r="D41">
        <v>5.3333000000000004</v>
      </c>
      <c r="E41" s="9">
        <v>5.3333000000000004</v>
      </c>
      <c r="F41">
        <f t="shared" si="0"/>
        <v>15.9999</v>
      </c>
    </row>
    <row r="42" spans="1:14" x14ac:dyDescent="0.35">
      <c r="A42" s="8">
        <v>36</v>
      </c>
      <c r="B42" s="8">
        <v>4.3333000000000004</v>
      </c>
      <c r="C42">
        <v>5.6666999999999996</v>
      </c>
      <c r="D42">
        <v>5</v>
      </c>
      <c r="E42" s="9">
        <v>5</v>
      </c>
      <c r="F42">
        <f t="shared" si="0"/>
        <v>15</v>
      </c>
    </row>
    <row r="43" spans="1:14" x14ac:dyDescent="0.35">
      <c r="A43" s="3" t="s">
        <v>3</v>
      </c>
      <c r="B43" s="3">
        <v>5.3055555555555554</v>
      </c>
      <c r="C43" s="10">
        <v>5.2592583333333316</v>
      </c>
      <c r="D43" s="10">
        <v>4.7407361111111106</v>
      </c>
      <c r="E43" s="11">
        <v>5.1018500000000016</v>
      </c>
    </row>
    <row r="44" spans="1:14" x14ac:dyDescent="0.35">
      <c r="A44" t="s">
        <v>15</v>
      </c>
      <c r="B44">
        <f>SUM(B7:B42)</f>
        <v>191</v>
      </c>
      <c r="C44">
        <f>SUM(C7:C42)</f>
        <v>189.33329999999995</v>
      </c>
      <c r="D44">
        <f t="shared" ref="D44:F44" si="1">SUM(D7:D42)</f>
        <v>170.66649999999998</v>
      </c>
      <c r="F44">
        <f t="shared" si="1"/>
        <v>550.99980000000016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29" t="s">
        <v>6</v>
      </c>
      <c r="B48" s="29" t="s">
        <v>7</v>
      </c>
      <c r="C48" s="29" t="s">
        <v>8</v>
      </c>
      <c r="D48" s="29" t="s">
        <v>9</v>
      </c>
      <c r="E48" s="29" t="s">
        <v>10</v>
      </c>
      <c r="F48" s="29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7.0803567905541058</v>
      </c>
      <c r="C49">
        <v>2</v>
      </c>
      <c r="D49">
        <v>3.5401783952770529</v>
      </c>
      <c r="E49">
        <v>7.1268527711408325</v>
      </c>
      <c r="H49" s="18" t="s">
        <v>0</v>
      </c>
      <c r="I49" s="20">
        <f>3-1</f>
        <v>2</v>
      </c>
      <c r="J49" s="20">
        <f>SUMSQ(B44:D44)/36-I54</f>
        <v>7.0803567905536511</v>
      </c>
      <c r="K49" s="20">
        <f>J49/I49</f>
        <v>3.5401783952768255</v>
      </c>
      <c r="L49" s="21">
        <f>K49/K51</f>
        <v>7.12685277114032</v>
      </c>
      <c r="M49" s="20">
        <f>FINV(0.05,I49,I51)</f>
        <v>3.127675600959142</v>
      </c>
      <c r="N49" s="16" t="str">
        <f>IF(L49&gt;M49, "*", "tn")</f>
        <v>*</v>
      </c>
    </row>
    <row r="50" spans="1:14" ht="15.5" x14ac:dyDescent="0.35">
      <c r="A50" t="s">
        <v>1</v>
      </c>
      <c r="B50">
        <v>15.58356668999977</v>
      </c>
      <c r="C50">
        <v>35</v>
      </c>
      <c r="D50">
        <v>0.44524476257142204</v>
      </c>
      <c r="E50">
        <v>0.89633727899176907</v>
      </c>
      <c r="F50">
        <v>0.63193402793730891</v>
      </c>
      <c r="H50" s="18" t="s">
        <v>25</v>
      </c>
      <c r="I50" s="20">
        <f>36-1</f>
        <v>35</v>
      </c>
      <c r="J50" s="20">
        <f>SUMSQ(F7:F42)/3-I54</f>
        <v>15.583566689998861</v>
      </c>
      <c r="K50" s="20">
        <f>J50/I50</f>
        <v>0.445244762571396</v>
      </c>
      <c r="L50" s="20">
        <f>K50/K51</f>
        <v>0.89633727899170978</v>
      </c>
      <c r="M50" s="20">
        <f>FINV(0.05,I50,I51)</f>
        <v>1.5906454062484565</v>
      </c>
      <c r="N50" s="16" t="str">
        <f>IF(L50&gt;M50, "*", "tn")</f>
        <v>tn</v>
      </c>
    </row>
    <row r="51" spans="1:14" x14ac:dyDescent="0.35">
      <c r="A51" t="s">
        <v>14</v>
      </c>
      <c r="B51">
        <v>34.77165806944614</v>
      </c>
      <c r="C51">
        <v>70</v>
      </c>
      <c r="D51">
        <v>0.49673797242065915</v>
      </c>
      <c r="H51" s="18" t="s">
        <v>26</v>
      </c>
      <c r="I51" s="20">
        <f>I50*I49</f>
        <v>70</v>
      </c>
      <c r="J51" s="20">
        <f>J52-J50-J49</f>
        <v>34.771658069446403</v>
      </c>
      <c r="K51" s="20">
        <f>J51/I51</f>
        <v>0.49673797242066292</v>
      </c>
      <c r="L51" s="20"/>
      <c r="M51" s="20"/>
      <c r="N51" s="19"/>
    </row>
    <row r="52" spans="1:14" ht="15" thickBot="1" x14ac:dyDescent="0.4">
      <c r="A52" s="12" t="s">
        <v>15</v>
      </c>
      <c r="B52" s="12">
        <v>57.435581550000016</v>
      </c>
      <c r="C52" s="12">
        <v>107</v>
      </c>
      <c r="D52" s="12">
        <v>0.53678113598130861</v>
      </c>
      <c r="E52" s="12"/>
      <c r="F52" s="12"/>
      <c r="H52" s="18" t="s">
        <v>15</v>
      </c>
      <c r="I52" s="20">
        <f>(36*3)-1</f>
        <v>107</v>
      </c>
      <c r="J52" s="20">
        <f>SUMSQ(B7:D42)-I54</f>
        <v>57.435581549998915</v>
      </c>
      <c r="K52" s="20"/>
      <c r="L52" s="20"/>
      <c r="M52" s="20"/>
      <c r="N52" s="19"/>
    </row>
    <row r="53" spans="1:14" x14ac:dyDescent="0.35">
      <c r="A53" t="s">
        <v>59</v>
      </c>
      <c r="H53" s="14"/>
      <c r="I53" s="15"/>
      <c r="J53" s="15"/>
      <c r="K53" s="15"/>
      <c r="L53" s="15"/>
      <c r="M53" s="15"/>
    </row>
    <row r="54" spans="1:14" x14ac:dyDescent="0.35">
      <c r="A54" t="s">
        <v>60</v>
      </c>
      <c r="H54" s="14" t="s">
        <v>27</v>
      </c>
      <c r="I54" s="15">
        <f>SUMSQ(F44)/108</f>
        <v>2811.1183296300014</v>
      </c>
      <c r="J54" s="15"/>
      <c r="K54" s="15"/>
      <c r="L54" s="15"/>
      <c r="M54" s="15"/>
    </row>
    <row r="55" spans="1:14" x14ac:dyDescent="0.35">
      <c r="A55" t="s">
        <v>61</v>
      </c>
      <c r="H55" s="14" t="s">
        <v>28</v>
      </c>
      <c r="I55" s="15">
        <f>(SQRT(K51)/E43)*100</f>
        <v>13.814526200163874</v>
      </c>
      <c r="J55" s="15"/>
      <c r="K55" s="15"/>
      <c r="L55" s="15"/>
      <c r="M55" s="15"/>
    </row>
    <row r="56" spans="1:14" x14ac:dyDescent="0.35">
      <c r="A56" t="s">
        <v>62</v>
      </c>
    </row>
    <row r="57" spans="1:14" x14ac:dyDescent="0.35">
      <c r="A57" t="s">
        <v>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57"/>
  <sheetViews>
    <sheetView workbookViewId="0">
      <selection activeCell="A3" sqref="A3"/>
    </sheetView>
  </sheetViews>
  <sheetFormatPr defaultRowHeight="14.5" x14ac:dyDescent="0.35"/>
  <cols>
    <col min="1" max="1" width="21.1796875" bestFit="1" customWidth="1"/>
    <col min="2" max="5" width="12" bestFit="1" customWidth="1"/>
    <col min="8" max="8" width="18" customWidth="1"/>
  </cols>
  <sheetData>
    <row r="1" spans="1:6" x14ac:dyDescent="0.35">
      <c r="A1" t="s">
        <v>2</v>
      </c>
    </row>
    <row r="2" spans="1:6" x14ac:dyDescent="0.35">
      <c r="A2" t="s">
        <v>328</v>
      </c>
    </row>
    <row r="5" spans="1:6" x14ac:dyDescent="0.35">
      <c r="A5" s="1" t="s">
        <v>52</v>
      </c>
      <c r="B5" s="1" t="s">
        <v>0</v>
      </c>
      <c r="C5" s="5"/>
      <c r="D5" s="5"/>
      <c r="E5" s="6"/>
    </row>
    <row r="6" spans="1:6" x14ac:dyDescent="0.35">
      <c r="A6" s="1" t="s">
        <v>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8.3332999999999995</v>
      </c>
      <c r="C7" s="7">
        <v>10.333</v>
      </c>
      <c r="D7" s="7">
        <v>6.6666999999999996</v>
      </c>
      <c r="E7" s="2">
        <v>8.4443333333333328</v>
      </c>
      <c r="F7">
        <f>SUM(B7:D7)</f>
        <v>25.332999999999998</v>
      </c>
    </row>
    <row r="8" spans="1:6" x14ac:dyDescent="0.35">
      <c r="A8" s="8">
        <v>2</v>
      </c>
      <c r="B8" s="8">
        <v>7</v>
      </c>
      <c r="C8">
        <v>9</v>
      </c>
      <c r="D8">
        <v>6.6666999999999996</v>
      </c>
      <c r="E8" s="9">
        <v>7.5555666666666665</v>
      </c>
      <c r="F8">
        <f t="shared" ref="F8:F42" si="0">SUM(B8:D8)</f>
        <v>22.666699999999999</v>
      </c>
    </row>
    <row r="9" spans="1:6" x14ac:dyDescent="0.35">
      <c r="A9" s="8">
        <v>3</v>
      </c>
      <c r="B9" s="8">
        <v>11</v>
      </c>
      <c r="C9">
        <v>6</v>
      </c>
      <c r="D9">
        <v>6.6666999999999996</v>
      </c>
      <c r="E9" s="9">
        <v>7.8888999999999996</v>
      </c>
      <c r="F9">
        <f t="shared" si="0"/>
        <v>23.666699999999999</v>
      </c>
    </row>
    <row r="10" spans="1:6" x14ac:dyDescent="0.35">
      <c r="A10" s="8">
        <v>4</v>
      </c>
      <c r="B10" s="8">
        <v>15</v>
      </c>
      <c r="C10">
        <v>9</v>
      </c>
      <c r="D10">
        <v>7</v>
      </c>
      <c r="E10" s="9">
        <v>10.333333333333334</v>
      </c>
      <c r="F10">
        <f t="shared" si="0"/>
        <v>31</v>
      </c>
    </row>
    <row r="11" spans="1:6" x14ac:dyDescent="0.35">
      <c r="A11" s="8">
        <v>5</v>
      </c>
      <c r="B11" s="8">
        <v>6.6666999999999996</v>
      </c>
      <c r="C11">
        <v>10</v>
      </c>
      <c r="D11">
        <v>6.3333000000000004</v>
      </c>
      <c r="E11" s="9">
        <v>7.666666666666667</v>
      </c>
      <c r="F11">
        <f t="shared" si="0"/>
        <v>23</v>
      </c>
    </row>
    <row r="12" spans="1:6" x14ac:dyDescent="0.35">
      <c r="A12" s="8">
        <v>6</v>
      </c>
      <c r="B12" s="8">
        <v>10</v>
      </c>
      <c r="C12">
        <v>7</v>
      </c>
      <c r="D12">
        <v>7.3333000000000004</v>
      </c>
      <c r="E12" s="9">
        <v>8.1111000000000004</v>
      </c>
      <c r="F12">
        <f t="shared" si="0"/>
        <v>24.333300000000001</v>
      </c>
    </row>
    <row r="13" spans="1:6" x14ac:dyDescent="0.35">
      <c r="A13" s="8">
        <v>7</v>
      </c>
      <c r="B13" s="8">
        <v>11.667</v>
      </c>
      <c r="C13">
        <v>5.6666999999999996</v>
      </c>
      <c r="D13">
        <v>6</v>
      </c>
      <c r="E13" s="9">
        <v>7.7778999999999998</v>
      </c>
      <c r="F13">
        <f t="shared" si="0"/>
        <v>23.3337</v>
      </c>
    </row>
    <row r="14" spans="1:6" x14ac:dyDescent="0.35">
      <c r="A14" s="8">
        <v>8</v>
      </c>
      <c r="B14" s="8">
        <v>11.333</v>
      </c>
      <c r="C14">
        <v>10.333</v>
      </c>
      <c r="D14">
        <v>6</v>
      </c>
      <c r="E14" s="9">
        <v>9.2219999999999995</v>
      </c>
      <c r="F14">
        <f t="shared" si="0"/>
        <v>27.666</v>
      </c>
    </row>
    <row r="15" spans="1:6" x14ac:dyDescent="0.35">
      <c r="A15" s="8">
        <v>9</v>
      </c>
      <c r="B15" s="8">
        <v>7.3333000000000004</v>
      </c>
      <c r="C15">
        <v>9</v>
      </c>
      <c r="D15">
        <v>7.3333000000000004</v>
      </c>
      <c r="E15" s="9">
        <v>7.8888666666666678</v>
      </c>
      <c r="F15">
        <f t="shared" si="0"/>
        <v>23.666600000000003</v>
      </c>
    </row>
    <row r="16" spans="1:6" x14ac:dyDescent="0.35">
      <c r="A16" s="8">
        <v>10</v>
      </c>
      <c r="B16" s="8">
        <v>6.6666999999999996</v>
      </c>
      <c r="C16">
        <v>8</v>
      </c>
      <c r="D16">
        <v>6.6666999999999996</v>
      </c>
      <c r="E16" s="9">
        <v>7.1111333333333322</v>
      </c>
      <c r="F16">
        <f t="shared" si="0"/>
        <v>21.333399999999997</v>
      </c>
    </row>
    <row r="17" spans="1:6" x14ac:dyDescent="0.35">
      <c r="A17" s="8">
        <v>11</v>
      </c>
      <c r="B17" s="8">
        <v>10.667</v>
      </c>
      <c r="C17">
        <v>8</v>
      </c>
      <c r="D17">
        <v>7.3333000000000004</v>
      </c>
      <c r="E17" s="9">
        <v>8.6667666666666676</v>
      </c>
      <c r="F17">
        <f t="shared" si="0"/>
        <v>26.000300000000003</v>
      </c>
    </row>
    <row r="18" spans="1:6" x14ac:dyDescent="0.35">
      <c r="A18" s="8">
        <v>12</v>
      </c>
      <c r="B18" s="8">
        <v>9.3332999999999995</v>
      </c>
      <c r="C18">
        <v>11</v>
      </c>
      <c r="D18">
        <v>7.3333000000000004</v>
      </c>
      <c r="E18" s="9">
        <v>9.2222000000000008</v>
      </c>
      <c r="F18">
        <f t="shared" si="0"/>
        <v>27.666600000000003</v>
      </c>
    </row>
    <row r="19" spans="1:6" x14ac:dyDescent="0.35">
      <c r="A19" s="8">
        <v>13</v>
      </c>
      <c r="B19" s="8">
        <v>10</v>
      </c>
      <c r="C19">
        <v>9</v>
      </c>
      <c r="D19">
        <v>6.6666999999999996</v>
      </c>
      <c r="E19" s="9">
        <v>8.5555666666666657</v>
      </c>
      <c r="F19">
        <f t="shared" si="0"/>
        <v>25.666699999999999</v>
      </c>
    </row>
    <row r="20" spans="1:6" x14ac:dyDescent="0.35">
      <c r="A20" s="8">
        <v>14</v>
      </c>
      <c r="B20" s="8">
        <v>8</v>
      </c>
      <c r="C20">
        <v>9</v>
      </c>
      <c r="D20">
        <v>5.6666999999999996</v>
      </c>
      <c r="E20" s="9">
        <v>7.5555666666666665</v>
      </c>
      <c r="F20">
        <f t="shared" si="0"/>
        <v>22.666699999999999</v>
      </c>
    </row>
    <row r="21" spans="1:6" x14ac:dyDescent="0.35">
      <c r="A21" s="8">
        <v>15</v>
      </c>
      <c r="B21" s="8">
        <v>11.333</v>
      </c>
      <c r="C21">
        <v>10</v>
      </c>
      <c r="D21">
        <v>6.6666999999999996</v>
      </c>
      <c r="E21" s="9">
        <v>9.3332333333333324</v>
      </c>
      <c r="F21">
        <f t="shared" si="0"/>
        <v>27.999699999999997</v>
      </c>
    </row>
    <row r="22" spans="1:6" x14ac:dyDescent="0.35">
      <c r="A22" s="8">
        <v>16</v>
      </c>
      <c r="B22" s="8">
        <v>9.6667000000000005</v>
      </c>
      <c r="C22">
        <v>7.3333000000000004</v>
      </c>
      <c r="D22">
        <v>7</v>
      </c>
      <c r="E22" s="9">
        <v>8</v>
      </c>
      <c r="F22">
        <f t="shared" si="0"/>
        <v>24</v>
      </c>
    </row>
    <row r="23" spans="1:6" x14ac:dyDescent="0.35">
      <c r="A23" s="8">
        <v>17</v>
      </c>
      <c r="B23" s="8">
        <v>9.3332999999999995</v>
      </c>
      <c r="C23">
        <v>9</v>
      </c>
      <c r="D23">
        <v>6.3333000000000004</v>
      </c>
      <c r="E23" s="9">
        <v>8.2222000000000008</v>
      </c>
      <c r="F23">
        <f t="shared" si="0"/>
        <v>24.666600000000003</v>
      </c>
    </row>
    <row r="24" spans="1:6" x14ac:dyDescent="0.35">
      <c r="A24" s="8">
        <v>18</v>
      </c>
      <c r="B24" s="8">
        <v>6</v>
      </c>
      <c r="C24">
        <v>7.3333000000000004</v>
      </c>
      <c r="D24">
        <v>6.6666999999999996</v>
      </c>
      <c r="E24" s="9">
        <v>6.666666666666667</v>
      </c>
      <c r="F24">
        <f t="shared" si="0"/>
        <v>20</v>
      </c>
    </row>
    <row r="25" spans="1:6" x14ac:dyDescent="0.35">
      <c r="A25" s="8">
        <v>19</v>
      </c>
      <c r="B25" s="8">
        <v>10.333</v>
      </c>
      <c r="C25">
        <v>6</v>
      </c>
      <c r="D25">
        <v>7</v>
      </c>
      <c r="E25" s="9">
        <v>7.7776666666666658</v>
      </c>
      <c r="F25">
        <f t="shared" si="0"/>
        <v>23.332999999999998</v>
      </c>
    </row>
    <row r="26" spans="1:6" x14ac:dyDescent="0.35">
      <c r="A26" s="8">
        <v>20</v>
      </c>
      <c r="B26" s="8">
        <v>10</v>
      </c>
      <c r="C26">
        <v>8.6667000000000005</v>
      </c>
      <c r="D26">
        <v>6</v>
      </c>
      <c r="E26" s="9">
        <v>8.2222333333333335</v>
      </c>
      <c r="F26">
        <f t="shared" si="0"/>
        <v>24.666699999999999</v>
      </c>
    </row>
    <row r="27" spans="1:6" x14ac:dyDescent="0.35">
      <c r="A27" s="8">
        <v>21</v>
      </c>
      <c r="B27" s="8">
        <v>6.6666999999999996</v>
      </c>
      <c r="C27">
        <v>7.6666999999999996</v>
      </c>
      <c r="D27">
        <v>7.3333000000000004</v>
      </c>
      <c r="E27" s="9">
        <v>7.2222333333333326</v>
      </c>
      <c r="F27">
        <f t="shared" si="0"/>
        <v>21.666699999999999</v>
      </c>
    </row>
    <row r="28" spans="1:6" x14ac:dyDescent="0.35">
      <c r="A28" s="8">
        <v>22</v>
      </c>
      <c r="B28" s="8">
        <v>8</v>
      </c>
      <c r="C28">
        <v>15</v>
      </c>
      <c r="D28">
        <v>7.6666999999999996</v>
      </c>
      <c r="E28" s="9">
        <v>10.222233333333334</v>
      </c>
      <c r="F28">
        <f t="shared" si="0"/>
        <v>30.666699999999999</v>
      </c>
    </row>
    <row r="29" spans="1:6" x14ac:dyDescent="0.35">
      <c r="A29" s="8">
        <v>23</v>
      </c>
      <c r="B29" s="8">
        <v>6</v>
      </c>
      <c r="C29">
        <v>6</v>
      </c>
      <c r="D29">
        <v>6</v>
      </c>
      <c r="E29" s="9">
        <v>6</v>
      </c>
      <c r="F29">
        <f t="shared" si="0"/>
        <v>18</v>
      </c>
    </row>
    <row r="30" spans="1:6" x14ac:dyDescent="0.35">
      <c r="A30" s="8">
        <v>24</v>
      </c>
      <c r="B30" s="8">
        <v>7.6666999999999996</v>
      </c>
      <c r="C30">
        <v>13</v>
      </c>
      <c r="D30">
        <v>7.3333000000000004</v>
      </c>
      <c r="E30" s="9">
        <v>9.3333333333333339</v>
      </c>
      <c r="F30">
        <f t="shared" si="0"/>
        <v>28</v>
      </c>
    </row>
    <row r="31" spans="1:6" x14ac:dyDescent="0.35">
      <c r="A31" s="8">
        <v>25</v>
      </c>
      <c r="B31" s="8">
        <v>6.6666999999999996</v>
      </c>
      <c r="C31">
        <v>9.3332999999999995</v>
      </c>
      <c r="D31">
        <v>6.6666999999999996</v>
      </c>
      <c r="E31" s="9">
        <v>7.5555666666666665</v>
      </c>
      <c r="F31">
        <f t="shared" si="0"/>
        <v>22.666699999999999</v>
      </c>
    </row>
    <row r="32" spans="1:6" x14ac:dyDescent="0.35">
      <c r="A32" s="8">
        <v>26</v>
      </c>
      <c r="B32" s="8">
        <v>6.3333000000000004</v>
      </c>
      <c r="C32">
        <v>7</v>
      </c>
      <c r="D32">
        <v>6</v>
      </c>
      <c r="E32" s="9">
        <v>6.4444333333333335</v>
      </c>
      <c r="F32">
        <f t="shared" si="0"/>
        <v>19.333300000000001</v>
      </c>
    </row>
    <row r="33" spans="1:14" x14ac:dyDescent="0.35">
      <c r="A33" s="8">
        <v>27</v>
      </c>
      <c r="B33" s="8">
        <v>7.3333000000000004</v>
      </c>
      <c r="C33">
        <v>8</v>
      </c>
      <c r="D33">
        <v>8.6667000000000005</v>
      </c>
      <c r="E33" s="9">
        <v>8</v>
      </c>
      <c r="F33">
        <f t="shared" si="0"/>
        <v>24</v>
      </c>
    </row>
    <row r="34" spans="1:14" x14ac:dyDescent="0.35">
      <c r="A34" s="8">
        <v>28</v>
      </c>
      <c r="B34" s="8">
        <v>6.6666999999999996</v>
      </c>
      <c r="C34">
        <v>6.3333000000000004</v>
      </c>
      <c r="D34">
        <v>7.6666999999999996</v>
      </c>
      <c r="E34" s="9">
        <v>6.8888999999999996</v>
      </c>
      <c r="F34">
        <f t="shared" si="0"/>
        <v>20.666699999999999</v>
      </c>
    </row>
    <row r="35" spans="1:14" x14ac:dyDescent="0.35">
      <c r="A35" s="8">
        <v>29</v>
      </c>
      <c r="B35" s="8">
        <v>6</v>
      </c>
      <c r="C35">
        <v>6.6666999999999996</v>
      </c>
      <c r="D35">
        <v>6.6666999999999996</v>
      </c>
      <c r="E35" s="9">
        <v>6.4444666666666661</v>
      </c>
      <c r="F35">
        <f t="shared" si="0"/>
        <v>19.333399999999997</v>
      </c>
    </row>
    <row r="36" spans="1:14" x14ac:dyDescent="0.35">
      <c r="A36" s="8">
        <v>30</v>
      </c>
      <c r="B36" s="8">
        <v>8</v>
      </c>
      <c r="C36">
        <v>8</v>
      </c>
      <c r="D36">
        <v>7</v>
      </c>
      <c r="E36" s="9">
        <v>7.666666666666667</v>
      </c>
      <c r="F36">
        <f t="shared" si="0"/>
        <v>23</v>
      </c>
    </row>
    <row r="37" spans="1:14" x14ac:dyDescent="0.35">
      <c r="A37" s="8">
        <v>31</v>
      </c>
      <c r="B37" s="8">
        <v>8</v>
      </c>
      <c r="C37">
        <v>6</v>
      </c>
      <c r="D37">
        <v>6.6666999999999996</v>
      </c>
      <c r="E37" s="9">
        <v>6.8888999999999996</v>
      </c>
      <c r="F37">
        <f t="shared" si="0"/>
        <v>20.666699999999999</v>
      </c>
    </row>
    <row r="38" spans="1:14" x14ac:dyDescent="0.35">
      <c r="A38" s="8">
        <v>32</v>
      </c>
      <c r="B38" s="8">
        <v>6.3333000000000004</v>
      </c>
      <c r="C38">
        <v>6</v>
      </c>
      <c r="D38">
        <v>6</v>
      </c>
      <c r="E38" s="9">
        <v>6.1111000000000004</v>
      </c>
      <c r="F38">
        <f t="shared" si="0"/>
        <v>18.333300000000001</v>
      </c>
    </row>
    <row r="39" spans="1:14" x14ac:dyDescent="0.35">
      <c r="A39" s="8">
        <v>33</v>
      </c>
      <c r="B39" s="8">
        <v>12.333</v>
      </c>
      <c r="C39">
        <v>7.3333000000000004</v>
      </c>
      <c r="D39">
        <v>9</v>
      </c>
      <c r="E39" s="9">
        <v>9.5554333333333332</v>
      </c>
      <c r="F39">
        <f t="shared" si="0"/>
        <v>28.6663</v>
      </c>
    </row>
    <row r="40" spans="1:14" x14ac:dyDescent="0.35">
      <c r="A40" s="8">
        <v>34</v>
      </c>
      <c r="B40" s="8">
        <v>10.333</v>
      </c>
      <c r="C40">
        <v>9.3332999999999995</v>
      </c>
      <c r="D40">
        <v>6.6666999999999996</v>
      </c>
      <c r="E40" s="9">
        <v>8.7776666666666667</v>
      </c>
      <c r="F40">
        <f t="shared" si="0"/>
        <v>26.332999999999998</v>
      </c>
    </row>
    <row r="41" spans="1:14" x14ac:dyDescent="0.35">
      <c r="A41" s="8">
        <v>35</v>
      </c>
      <c r="B41" s="8">
        <v>7.3333000000000004</v>
      </c>
      <c r="C41">
        <v>8</v>
      </c>
      <c r="D41">
        <v>7.3333000000000004</v>
      </c>
      <c r="E41" s="9">
        <v>7.5555333333333339</v>
      </c>
      <c r="F41">
        <f t="shared" si="0"/>
        <v>22.666600000000003</v>
      </c>
    </row>
    <row r="42" spans="1:14" x14ac:dyDescent="0.35">
      <c r="A42" s="8">
        <v>36</v>
      </c>
      <c r="B42" s="8">
        <v>9.3332999999999995</v>
      </c>
      <c r="C42">
        <v>10</v>
      </c>
      <c r="D42">
        <v>6.6666999999999996</v>
      </c>
      <c r="E42" s="9">
        <v>8.6666666666666661</v>
      </c>
      <c r="F42">
        <f t="shared" si="0"/>
        <v>26</v>
      </c>
    </row>
    <row r="43" spans="1:14" x14ac:dyDescent="0.35">
      <c r="A43" s="3" t="s">
        <v>3</v>
      </c>
      <c r="B43" s="3">
        <v>8.6851555555555571</v>
      </c>
      <c r="C43" s="10">
        <v>8.4259055555555555</v>
      </c>
      <c r="D43" s="10">
        <v>6.8518583333333325</v>
      </c>
      <c r="E43" s="11">
        <v>7.9876398148148144</v>
      </c>
    </row>
    <row r="44" spans="1:14" x14ac:dyDescent="0.35">
      <c r="A44" t="s">
        <v>15</v>
      </c>
      <c r="B44">
        <f>SUM(B7:B42)</f>
        <v>312.66560000000004</v>
      </c>
      <c r="C44">
        <f>SUM(C7:C42)</f>
        <v>303.33260000000001</v>
      </c>
      <c r="D44">
        <f t="shared" ref="D44:F44" si="1">SUM(D7:D42)</f>
        <v>246.66689999999997</v>
      </c>
      <c r="F44">
        <f t="shared" si="1"/>
        <v>862.66509999999994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29" t="s">
        <v>6</v>
      </c>
      <c r="B48" s="29" t="s">
        <v>7</v>
      </c>
      <c r="C48" s="29" t="s">
        <v>8</v>
      </c>
      <c r="D48" s="29" t="s">
        <v>9</v>
      </c>
      <c r="E48" s="29" t="s">
        <v>10</v>
      </c>
      <c r="F48" s="29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70.869767103518825</v>
      </c>
      <c r="C49">
        <v>2</v>
      </c>
      <c r="D49">
        <v>35.434883551759413</v>
      </c>
      <c r="E49">
        <v>12.328352581971027</v>
      </c>
      <c r="H49" s="18" t="s">
        <v>0</v>
      </c>
      <c r="I49" s="20">
        <f>3-1</f>
        <v>2</v>
      </c>
      <c r="J49" s="20">
        <f>SUMSQ(B44:D44)/36-I54</f>
        <v>70.869767103520644</v>
      </c>
      <c r="K49" s="20">
        <f>J49/I49</f>
        <v>35.434883551760322</v>
      </c>
      <c r="L49" s="21">
        <f>K49/K51</f>
        <v>12.328352581971876</v>
      </c>
      <c r="M49" s="20">
        <f>FINV(0.05,I49,I51)</f>
        <v>3.127675600959142</v>
      </c>
      <c r="N49" s="16" t="str">
        <f>IF(L49&gt;M49, "*", "tn")</f>
        <v>*</v>
      </c>
    </row>
    <row r="50" spans="1:14" ht="15.5" x14ac:dyDescent="0.35">
      <c r="A50" t="s">
        <v>1</v>
      </c>
      <c r="B50">
        <v>121.90510821879434</v>
      </c>
      <c r="C50">
        <v>35</v>
      </c>
      <c r="D50">
        <v>3.4830030919655526</v>
      </c>
      <c r="E50">
        <v>1.2117914850524336</v>
      </c>
      <c r="F50">
        <v>0.24445201984865972</v>
      </c>
      <c r="H50" s="18" t="s">
        <v>25</v>
      </c>
      <c r="I50" s="20">
        <f>36-1</f>
        <v>35</v>
      </c>
      <c r="J50" s="20">
        <f>SUMSQ(F7:F42)/3-I54</f>
        <v>121.90510821879889</v>
      </c>
      <c r="K50" s="20">
        <f>J50/I50</f>
        <v>3.4830030919656827</v>
      </c>
      <c r="L50" s="20">
        <f>K50/K51</f>
        <v>1.2117914850525313</v>
      </c>
      <c r="M50" s="20">
        <f>FINV(0.05,I50,I51)</f>
        <v>1.5906454062484565</v>
      </c>
      <c r="N50" s="16" t="str">
        <f>IF(L50&gt;M50, "*", "tn")</f>
        <v>tn</v>
      </c>
    </row>
    <row r="51" spans="1:14" x14ac:dyDescent="0.35">
      <c r="A51" t="s">
        <v>14</v>
      </c>
      <c r="B51">
        <v>201.19815945648367</v>
      </c>
      <c r="C51">
        <v>70</v>
      </c>
      <c r="D51">
        <v>2.8742594208069097</v>
      </c>
      <c r="H51" s="18" t="s">
        <v>26</v>
      </c>
      <c r="I51" s="20">
        <f>I50*I49</f>
        <v>70</v>
      </c>
      <c r="J51" s="20">
        <f>J52-J50-J49</f>
        <v>201.19815945647497</v>
      </c>
      <c r="K51" s="20">
        <f>J51/I51</f>
        <v>2.8742594208067853</v>
      </c>
      <c r="L51" s="20"/>
      <c r="M51" s="20"/>
      <c r="N51" s="19"/>
    </row>
    <row r="52" spans="1:14" ht="15" thickBot="1" x14ac:dyDescent="0.4">
      <c r="A52" s="12" t="s">
        <v>15</v>
      </c>
      <c r="B52" s="12">
        <v>393.97303477879683</v>
      </c>
      <c r="C52" s="12">
        <v>107</v>
      </c>
      <c r="D52" s="12">
        <v>3.6819909792410921</v>
      </c>
      <c r="E52" s="12"/>
      <c r="F52" s="12"/>
      <c r="H52" s="18" t="s">
        <v>15</v>
      </c>
      <c r="I52" s="20">
        <f>(36*3)-1</f>
        <v>107</v>
      </c>
      <c r="J52" s="20">
        <f>SUMSQ(B7:D42)-I54</f>
        <v>393.9730347787945</v>
      </c>
      <c r="K52" s="20"/>
      <c r="L52" s="20"/>
      <c r="M52" s="20"/>
      <c r="N52" s="19"/>
    </row>
    <row r="53" spans="1:14" x14ac:dyDescent="0.35">
      <c r="A53" t="s">
        <v>69</v>
      </c>
      <c r="H53" s="14"/>
      <c r="I53" s="15"/>
      <c r="J53" s="15"/>
      <c r="K53" s="15"/>
      <c r="L53" s="15"/>
      <c r="M53" s="15"/>
    </row>
    <row r="54" spans="1:14" x14ac:dyDescent="0.35">
      <c r="A54" t="s">
        <v>70</v>
      </c>
      <c r="H54" s="14" t="s">
        <v>27</v>
      </c>
      <c r="I54" s="15">
        <f>SUMSQ(F44)/108</f>
        <v>6890.6580996112025</v>
      </c>
      <c r="J54" s="15"/>
      <c r="K54" s="15"/>
      <c r="L54" s="15"/>
      <c r="M54" s="15"/>
    </row>
    <row r="55" spans="1:14" x14ac:dyDescent="0.35">
      <c r="A55" t="s">
        <v>71</v>
      </c>
      <c r="H55" s="14" t="s">
        <v>28</v>
      </c>
      <c r="I55" s="15">
        <f>(SQRT(K51)/E43)*100</f>
        <v>21.224844085753865</v>
      </c>
      <c r="J55" s="15"/>
      <c r="K55" s="15"/>
      <c r="L55" s="15"/>
      <c r="M55" s="15"/>
    </row>
    <row r="56" spans="1:14" x14ac:dyDescent="0.35">
      <c r="A56" t="s">
        <v>72</v>
      </c>
    </row>
    <row r="57" spans="1:14" x14ac:dyDescent="0.35">
      <c r="A57" t="s">
        <v>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57"/>
  <sheetViews>
    <sheetView workbookViewId="0">
      <selection activeCell="A3" sqref="A3"/>
    </sheetView>
  </sheetViews>
  <sheetFormatPr defaultRowHeight="14.5" x14ac:dyDescent="0.35"/>
  <cols>
    <col min="1" max="1" width="21.1796875" bestFit="1" customWidth="1"/>
    <col min="2" max="5" width="12" bestFit="1" customWidth="1"/>
    <col min="8" max="8" width="18.453125" customWidth="1"/>
  </cols>
  <sheetData>
    <row r="1" spans="1:6" x14ac:dyDescent="0.35">
      <c r="A1" t="s">
        <v>2</v>
      </c>
    </row>
    <row r="2" spans="1:6" x14ac:dyDescent="0.35">
      <c r="A2" t="s">
        <v>329</v>
      </c>
    </row>
    <row r="5" spans="1:6" x14ac:dyDescent="0.35">
      <c r="A5" s="1" t="s">
        <v>52</v>
      </c>
      <c r="B5" s="1" t="s">
        <v>0</v>
      </c>
      <c r="C5" s="5"/>
      <c r="D5" s="5"/>
      <c r="E5" s="6"/>
    </row>
    <row r="6" spans="1:6" x14ac:dyDescent="0.35">
      <c r="A6" s="1" t="s">
        <v>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18.332999999999998</v>
      </c>
      <c r="C7" s="7">
        <v>15.667</v>
      </c>
      <c r="D7" s="7">
        <v>10.333</v>
      </c>
      <c r="E7" s="2">
        <v>14.777666666666667</v>
      </c>
      <c r="F7">
        <f>SUM(B7:D7)</f>
        <v>44.332999999999998</v>
      </c>
    </row>
    <row r="8" spans="1:6" x14ac:dyDescent="0.35">
      <c r="A8" s="8">
        <v>2</v>
      </c>
      <c r="B8" s="8">
        <v>12.667</v>
      </c>
      <c r="C8">
        <v>14.667</v>
      </c>
      <c r="D8">
        <v>12</v>
      </c>
      <c r="E8" s="9">
        <v>13.111333333333334</v>
      </c>
      <c r="F8">
        <f t="shared" ref="F8:F42" si="0">SUM(B8:D8)</f>
        <v>39.334000000000003</v>
      </c>
    </row>
    <row r="9" spans="1:6" x14ac:dyDescent="0.35">
      <c r="A9" s="8">
        <v>3</v>
      </c>
      <c r="B9" s="8">
        <v>19.667000000000002</v>
      </c>
      <c r="C9">
        <v>11.667</v>
      </c>
      <c r="D9">
        <v>10.667</v>
      </c>
      <c r="E9" s="9">
        <v>14.000333333333336</v>
      </c>
      <c r="F9">
        <f t="shared" si="0"/>
        <v>42.001000000000005</v>
      </c>
    </row>
    <row r="10" spans="1:6" x14ac:dyDescent="0.35">
      <c r="A10" s="8">
        <v>4</v>
      </c>
      <c r="B10" s="8">
        <v>16.332999999999998</v>
      </c>
      <c r="C10">
        <v>19</v>
      </c>
      <c r="D10">
        <v>13.333</v>
      </c>
      <c r="E10" s="9">
        <v>16.221999999999998</v>
      </c>
      <c r="F10">
        <f t="shared" si="0"/>
        <v>48.665999999999997</v>
      </c>
    </row>
    <row r="11" spans="1:6" x14ac:dyDescent="0.35">
      <c r="A11" s="8">
        <v>5</v>
      </c>
      <c r="B11" s="8">
        <v>12</v>
      </c>
      <c r="C11">
        <v>13.333</v>
      </c>
      <c r="D11">
        <v>9</v>
      </c>
      <c r="E11" s="9">
        <v>11.444333333333333</v>
      </c>
      <c r="F11">
        <f t="shared" si="0"/>
        <v>34.332999999999998</v>
      </c>
    </row>
    <row r="12" spans="1:6" x14ac:dyDescent="0.35">
      <c r="A12" s="8">
        <v>6</v>
      </c>
      <c r="B12" s="8">
        <v>16.667000000000002</v>
      </c>
      <c r="C12">
        <v>12.333</v>
      </c>
      <c r="D12">
        <v>12.333</v>
      </c>
      <c r="E12" s="9">
        <v>13.777666666666667</v>
      </c>
      <c r="F12">
        <f t="shared" si="0"/>
        <v>41.332999999999998</v>
      </c>
    </row>
    <row r="13" spans="1:6" x14ac:dyDescent="0.35">
      <c r="A13" s="8">
        <v>7</v>
      </c>
      <c r="B13" s="8">
        <v>16</v>
      </c>
      <c r="C13">
        <v>10</v>
      </c>
      <c r="D13">
        <v>10.333</v>
      </c>
      <c r="E13" s="9">
        <v>12.110999999999999</v>
      </c>
      <c r="F13">
        <f t="shared" si="0"/>
        <v>36.332999999999998</v>
      </c>
    </row>
    <row r="14" spans="1:6" x14ac:dyDescent="0.35">
      <c r="A14" s="8">
        <v>8</v>
      </c>
      <c r="B14" s="8">
        <v>19.667000000000002</v>
      </c>
      <c r="C14">
        <v>20.332999999999998</v>
      </c>
      <c r="D14">
        <v>11</v>
      </c>
      <c r="E14" s="9">
        <v>17</v>
      </c>
      <c r="F14">
        <f t="shared" si="0"/>
        <v>51</v>
      </c>
    </row>
    <row r="15" spans="1:6" x14ac:dyDescent="0.35">
      <c r="A15" s="8">
        <v>9</v>
      </c>
      <c r="B15" s="8">
        <v>14.333</v>
      </c>
      <c r="C15">
        <v>15.333</v>
      </c>
      <c r="D15">
        <v>13.667</v>
      </c>
      <c r="E15" s="9">
        <v>14.444333333333333</v>
      </c>
      <c r="F15">
        <f t="shared" si="0"/>
        <v>43.332999999999998</v>
      </c>
    </row>
    <row r="16" spans="1:6" x14ac:dyDescent="0.35">
      <c r="A16" s="8">
        <v>10</v>
      </c>
      <c r="B16" s="8">
        <v>14</v>
      </c>
      <c r="C16">
        <v>18.667000000000002</v>
      </c>
      <c r="D16">
        <v>12.333</v>
      </c>
      <c r="E16" s="9">
        <v>15</v>
      </c>
      <c r="F16">
        <f t="shared" si="0"/>
        <v>45</v>
      </c>
    </row>
    <row r="17" spans="1:6" x14ac:dyDescent="0.35">
      <c r="A17" s="8">
        <v>11</v>
      </c>
      <c r="B17" s="8">
        <v>17</v>
      </c>
      <c r="C17">
        <v>14.333</v>
      </c>
      <c r="D17">
        <v>10.333</v>
      </c>
      <c r="E17" s="9">
        <v>13.888666666666666</v>
      </c>
      <c r="F17">
        <f t="shared" si="0"/>
        <v>41.665999999999997</v>
      </c>
    </row>
    <row r="18" spans="1:6" x14ac:dyDescent="0.35">
      <c r="A18" s="8">
        <v>12</v>
      </c>
      <c r="B18" s="8">
        <v>20</v>
      </c>
      <c r="C18">
        <v>20.332999999999998</v>
      </c>
      <c r="D18">
        <v>13</v>
      </c>
      <c r="E18" s="9">
        <v>17.777666666666665</v>
      </c>
      <c r="F18">
        <f t="shared" si="0"/>
        <v>53.332999999999998</v>
      </c>
    </row>
    <row r="19" spans="1:6" x14ac:dyDescent="0.35">
      <c r="A19" s="8">
        <v>13</v>
      </c>
      <c r="B19" s="8">
        <v>19</v>
      </c>
      <c r="C19">
        <v>15.667</v>
      </c>
      <c r="D19">
        <v>13.667</v>
      </c>
      <c r="E19" s="9">
        <v>16.111333333333334</v>
      </c>
      <c r="F19">
        <f t="shared" si="0"/>
        <v>48.334000000000003</v>
      </c>
    </row>
    <row r="20" spans="1:6" x14ac:dyDescent="0.35">
      <c r="A20" s="8">
        <v>14</v>
      </c>
      <c r="B20" s="8">
        <v>13</v>
      </c>
      <c r="C20">
        <v>15</v>
      </c>
      <c r="D20">
        <v>12.667</v>
      </c>
      <c r="E20" s="9">
        <v>13.555666666666667</v>
      </c>
      <c r="F20">
        <f t="shared" si="0"/>
        <v>40.667000000000002</v>
      </c>
    </row>
    <row r="21" spans="1:6" x14ac:dyDescent="0.35">
      <c r="A21" s="8">
        <v>15</v>
      </c>
      <c r="B21" s="8">
        <v>19</v>
      </c>
      <c r="C21">
        <v>17.332999999999998</v>
      </c>
      <c r="D21">
        <v>14.333</v>
      </c>
      <c r="E21" s="9">
        <v>16.888666666666666</v>
      </c>
      <c r="F21">
        <f t="shared" si="0"/>
        <v>50.665999999999997</v>
      </c>
    </row>
    <row r="22" spans="1:6" x14ac:dyDescent="0.35">
      <c r="A22" s="8">
        <v>16</v>
      </c>
      <c r="B22" s="8">
        <v>21.332999999999998</v>
      </c>
      <c r="C22">
        <v>16</v>
      </c>
      <c r="D22">
        <v>13.667</v>
      </c>
      <c r="E22" s="9">
        <v>17</v>
      </c>
      <c r="F22">
        <f t="shared" si="0"/>
        <v>51</v>
      </c>
    </row>
    <row r="23" spans="1:6" x14ac:dyDescent="0.35">
      <c r="A23" s="8">
        <v>17</v>
      </c>
      <c r="B23" s="8">
        <v>19.332999999999998</v>
      </c>
      <c r="C23">
        <v>18.332999999999998</v>
      </c>
      <c r="D23">
        <v>9.6667000000000005</v>
      </c>
      <c r="E23" s="9">
        <v>15.777566666666665</v>
      </c>
      <c r="F23">
        <f t="shared" si="0"/>
        <v>47.332699999999996</v>
      </c>
    </row>
    <row r="24" spans="1:6" x14ac:dyDescent="0.35">
      <c r="A24" s="8">
        <v>18</v>
      </c>
      <c r="B24" s="8">
        <v>8.6667000000000005</v>
      </c>
      <c r="C24">
        <v>13.333</v>
      </c>
      <c r="D24">
        <v>13.667</v>
      </c>
      <c r="E24" s="9">
        <v>11.8889</v>
      </c>
      <c r="F24">
        <f t="shared" si="0"/>
        <v>35.666699999999999</v>
      </c>
    </row>
    <row r="25" spans="1:6" x14ac:dyDescent="0.35">
      <c r="A25" s="8">
        <v>19</v>
      </c>
      <c r="B25" s="8">
        <v>15.333</v>
      </c>
      <c r="C25">
        <v>10</v>
      </c>
      <c r="D25">
        <v>15</v>
      </c>
      <c r="E25" s="9">
        <v>13.444333333333333</v>
      </c>
      <c r="F25">
        <f t="shared" si="0"/>
        <v>40.332999999999998</v>
      </c>
    </row>
    <row r="26" spans="1:6" x14ac:dyDescent="0.35">
      <c r="A26" s="8">
        <v>20</v>
      </c>
      <c r="B26" s="8">
        <v>18</v>
      </c>
      <c r="C26">
        <v>13.667</v>
      </c>
      <c r="D26">
        <v>8.3332999999999995</v>
      </c>
      <c r="E26" s="9">
        <v>13.333433333333334</v>
      </c>
      <c r="F26">
        <f t="shared" si="0"/>
        <v>40.000300000000003</v>
      </c>
    </row>
    <row r="27" spans="1:6" x14ac:dyDescent="0.35">
      <c r="A27" s="8">
        <v>21</v>
      </c>
      <c r="B27" s="8">
        <v>10</v>
      </c>
      <c r="C27">
        <v>11</v>
      </c>
      <c r="D27">
        <v>9.6667000000000005</v>
      </c>
      <c r="E27" s="9">
        <v>10.222233333333334</v>
      </c>
      <c r="F27">
        <f t="shared" si="0"/>
        <v>30.666699999999999</v>
      </c>
    </row>
    <row r="28" spans="1:6" x14ac:dyDescent="0.35">
      <c r="A28" s="8">
        <v>22</v>
      </c>
      <c r="B28" s="8">
        <v>18.667000000000002</v>
      </c>
      <c r="C28">
        <v>27.667000000000002</v>
      </c>
      <c r="D28">
        <v>16</v>
      </c>
      <c r="E28" s="9">
        <v>20.778000000000002</v>
      </c>
      <c r="F28">
        <f t="shared" si="0"/>
        <v>62.334000000000003</v>
      </c>
    </row>
    <row r="29" spans="1:6" x14ac:dyDescent="0.35">
      <c r="A29" s="8">
        <v>23</v>
      </c>
      <c r="B29" s="8">
        <v>10.333</v>
      </c>
      <c r="C29">
        <v>8.3332999999999995</v>
      </c>
      <c r="D29">
        <v>8</v>
      </c>
      <c r="E29" s="9">
        <v>8.8887666666666671</v>
      </c>
      <c r="F29">
        <f t="shared" si="0"/>
        <v>26.6663</v>
      </c>
    </row>
    <row r="30" spans="1:6" x14ac:dyDescent="0.35">
      <c r="A30" s="8">
        <v>24</v>
      </c>
      <c r="B30" s="8">
        <v>11.333</v>
      </c>
      <c r="C30">
        <v>23</v>
      </c>
      <c r="D30">
        <v>15.667</v>
      </c>
      <c r="E30" s="9">
        <v>16.666666666666668</v>
      </c>
      <c r="F30">
        <f t="shared" si="0"/>
        <v>50</v>
      </c>
    </row>
    <row r="31" spans="1:6" x14ac:dyDescent="0.35">
      <c r="A31" s="8">
        <v>25</v>
      </c>
      <c r="B31" s="8">
        <v>16</v>
      </c>
      <c r="C31">
        <v>16.667000000000002</v>
      </c>
      <c r="D31">
        <v>10</v>
      </c>
      <c r="E31" s="9">
        <v>14.222333333333333</v>
      </c>
      <c r="F31">
        <f t="shared" si="0"/>
        <v>42.667000000000002</v>
      </c>
    </row>
    <row r="32" spans="1:6" x14ac:dyDescent="0.35">
      <c r="A32" s="8">
        <v>26</v>
      </c>
      <c r="B32" s="8">
        <v>11.333</v>
      </c>
      <c r="C32">
        <v>10.667</v>
      </c>
      <c r="D32">
        <v>10.667</v>
      </c>
      <c r="E32" s="9">
        <v>10.889000000000001</v>
      </c>
      <c r="F32">
        <f t="shared" si="0"/>
        <v>32.667000000000002</v>
      </c>
    </row>
    <row r="33" spans="1:14" x14ac:dyDescent="0.35">
      <c r="A33" s="8">
        <v>27</v>
      </c>
      <c r="B33" s="8">
        <v>13.333</v>
      </c>
      <c r="C33">
        <v>15.667</v>
      </c>
      <c r="D33">
        <v>17</v>
      </c>
      <c r="E33" s="9">
        <v>15.333333333333334</v>
      </c>
      <c r="F33">
        <f t="shared" si="0"/>
        <v>46</v>
      </c>
    </row>
    <row r="34" spans="1:14" x14ac:dyDescent="0.35">
      <c r="A34" s="8">
        <v>28</v>
      </c>
      <c r="B34" s="8">
        <v>8.3332999999999995</v>
      </c>
      <c r="C34">
        <v>11.333</v>
      </c>
      <c r="D34">
        <v>14.333</v>
      </c>
      <c r="E34" s="9">
        <v>11.3331</v>
      </c>
      <c r="F34">
        <f t="shared" si="0"/>
        <v>33.999299999999998</v>
      </c>
    </row>
    <row r="35" spans="1:14" x14ac:dyDescent="0.35">
      <c r="A35" s="8">
        <v>29</v>
      </c>
      <c r="B35" s="8">
        <v>12.667</v>
      </c>
      <c r="C35">
        <v>13</v>
      </c>
      <c r="D35">
        <v>17.667000000000002</v>
      </c>
      <c r="E35" s="9">
        <v>14.444666666666668</v>
      </c>
      <c r="F35">
        <f t="shared" si="0"/>
        <v>43.334000000000003</v>
      </c>
    </row>
    <row r="36" spans="1:14" x14ac:dyDescent="0.35">
      <c r="A36" s="8">
        <v>30</v>
      </c>
      <c r="B36" s="8">
        <v>14.333</v>
      </c>
      <c r="C36">
        <v>13</v>
      </c>
      <c r="D36">
        <v>10.667</v>
      </c>
      <c r="E36" s="9">
        <v>12.666666666666666</v>
      </c>
      <c r="F36">
        <f t="shared" si="0"/>
        <v>38</v>
      </c>
    </row>
    <row r="37" spans="1:14" x14ac:dyDescent="0.35">
      <c r="A37" s="8">
        <v>31</v>
      </c>
      <c r="B37" s="8">
        <v>13.333</v>
      </c>
      <c r="C37">
        <v>10.667</v>
      </c>
      <c r="D37">
        <v>10</v>
      </c>
      <c r="E37" s="9">
        <v>11.333333333333334</v>
      </c>
      <c r="F37">
        <f t="shared" si="0"/>
        <v>34</v>
      </c>
    </row>
    <row r="38" spans="1:14" x14ac:dyDescent="0.35">
      <c r="A38" s="8">
        <v>32</v>
      </c>
      <c r="B38" s="8">
        <v>11.667</v>
      </c>
      <c r="C38">
        <v>11</v>
      </c>
      <c r="D38">
        <v>10.333</v>
      </c>
      <c r="E38" s="9">
        <v>11</v>
      </c>
      <c r="F38">
        <f t="shared" si="0"/>
        <v>33</v>
      </c>
    </row>
    <row r="39" spans="1:14" x14ac:dyDescent="0.35">
      <c r="A39" s="8">
        <v>33</v>
      </c>
      <c r="B39" s="8">
        <v>22</v>
      </c>
      <c r="C39">
        <v>16</v>
      </c>
      <c r="D39">
        <v>16.332999999999998</v>
      </c>
      <c r="E39" s="9">
        <v>18.111000000000001</v>
      </c>
      <c r="F39">
        <f t="shared" si="0"/>
        <v>54.332999999999998</v>
      </c>
    </row>
    <row r="40" spans="1:14" x14ac:dyDescent="0.35">
      <c r="A40" s="8">
        <v>34</v>
      </c>
      <c r="B40" s="8">
        <v>20.332999999999998</v>
      </c>
      <c r="C40">
        <v>17.667000000000002</v>
      </c>
      <c r="D40">
        <v>10.667</v>
      </c>
      <c r="E40" s="9">
        <v>16.222333333333335</v>
      </c>
      <c r="F40">
        <f t="shared" si="0"/>
        <v>48.667000000000002</v>
      </c>
    </row>
    <row r="41" spans="1:14" x14ac:dyDescent="0.35">
      <c r="A41" s="8">
        <v>35</v>
      </c>
      <c r="B41" s="8">
        <v>12.333</v>
      </c>
      <c r="C41">
        <v>15.333</v>
      </c>
      <c r="D41">
        <v>10.667</v>
      </c>
      <c r="E41" s="9">
        <v>12.777666666666667</v>
      </c>
      <c r="F41">
        <f t="shared" si="0"/>
        <v>38.332999999999998</v>
      </c>
    </row>
    <row r="42" spans="1:14" x14ac:dyDescent="0.35">
      <c r="A42" s="8">
        <v>36</v>
      </c>
      <c r="B42" s="8">
        <v>12.667</v>
      </c>
      <c r="C42">
        <v>17</v>
      </c>
      <c r="D42">
        <v>12</v>
      </c>
      <c r="E42" s="9">
        <v>13.889000000000001</v>
      </c>
      <c r="F42">
        <f t="shared" si="0"/>
        <v>41.667000000000002</v>
      </c>
    </row>
    <row r="43" spans="1:14" x14ac:dyDescent="0.35">
      <c r="A43" s="3" t="s">
        <v>3</v>
      </c>
      <c r="B43" s="3">
        <v>15.249944444444445</v>
      </c>
      <c r="C43" s="10">
        <v>15.083341666666668</v>
      </c>
      <c r="D43" s="10">
        <v>12.194463888888883</v>
      </c>
      <c r="E43" s="11">
        <v>14.175916666666668</v>
      </c>
    </row>
    <row r="44" spans="1:14" x14ac:dyDescent="0.35">
      <c r="A44" t="s">
        <v>15</v>
      </c>
      <c r="B44">
        <f>SUM(B7:B42)</f>
        <v>548.99800000000005</v>
      </c>
      <c r="C44">
        <f>SUM(C7:C42)</f>
        <v>543.00030000000004</v>
      </c>
      <c r="D44">
        <f t="shared" ref="D44:F44" si="1">SUM(D7:D42)</f>
        <v>439.00069999999982</v>
      </c>
      <c r="F44">
        <f t="shared" si="1"/>
        <v>1530.999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29" t="s">
        <v>6</v>
      </c>
      <c r="B48" s="29" t="s">
        <v>7</v>
      </c>
      <c r="C48" s="29" t="s">
        <v>8</v>
      </c>
      <c r="D48" s="29" t="s">
        <v>9</v>
      </c>
      <c r="E48" s="29" t="s">
        <v>10</v>
      </c>
      <c r="F48" s="29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212.51199271055521</v>
      </c>
      <c r="C49">
        <v>2</v>
      </c>
      <c r="D49">
        <v>106.2559963552776</v>
      </c>
      <c r="E49">
        <v>12.526407054515149</v>
      </c>
      <c r="H49" s="18" t="s">
        <v>0</v>
      </c>
      <c r="I49" s="20">
        <f>3-1</f>
        <v>2</v>
      </c>
      <c r="J49" s="20">
        <f>SUMSQ(B44:D44)/36-I54</f>
        <v>212.51199271055521</v>
      </c>
      <c r="K49" s="20">
        <f>J49/I49</f>
        <v>106.2559963552776</v>
      </c>
      <c r="L49" s="21">
        <f>K49/K51</f>
        <v>12.526407054514918</v>
      </c>
      <c r="M49" s="20">
        <f>FINV(0.05,I49,I51)</f>
        <v>3.127675600959142</v>
      </c>
      <c r="N49" s="16" t="str">
        <f>IF(L49&gt;M49, "*", "tn")</f>
        <v>*</v>
      </c>
    </row>
    <row r="50" spans="1:14" ht="15.5" x14ac:dyDescent="0.35">
      <c r="A50" t="s">
        <v>1</v>
      </c>
      <c r="B50">
        <v>671.1456800300075</v>
      </c>
      <c r="C50">
        <v>35</v>
      </c>
      <c r="D50">
        <v>19.175590858000213</v>
      </c>
      <c r="E50">
        <v>2.2605901298503004</v>
      </c>
      <c r="F50">
        <v>1.8850157748309319E-3</v>
      </c>
      <c r="G50" t="s">
        <v>13</v>
      </c>
      <c r="H50" s="18" t="s">
        <v>25</v>
      </c>
      <c r="I50" s="20">
        <f>36-1</f>
        <v>35</v>
      </c>
      <c r="J50" s="20">
        <f>SUMSQ(F7:F42)/3-I54</f>
        <v>671.14568002999658</v>
      </c>
      <c r="K50" s="20">
        <f>J50/I50</f>
        <v>19.175590857999904</v>
      </c>
      <c r="L50" s="20">
        <f>K50/K51</f>
        <v>2.2605901298502222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593.77918284943735</v>
      </c>
      <c r="C51">
        <v>70</v>
      </c>
      <c r="D51">
        <v>8.4825597549919625</v>
      </c>
      <c r="H51" s="18" t="s">
        <v>26</v>
      </c>
      <c r="I51" s="20">
        <f>I50*I49</f>
        <v>70</v>
      </c>
      <c r="J51" s="20">
        <f>J52-J50-J49</f>
        <v>593.77918284944826</v>
      </c>
      <c r="K51" s="20">
        <f>J51/I51</f>
        <v>8.4825597549921188</v>
      </c>
      <c r="L51" s="20"/>
      <c r="M51" s="20"/>
      <c r="N51" s="19"/>
    </row>
    <row r="52" spans="1:14" ht="15" thickBot="1" x14ac:dyDescent="0.4">
      <c r="A52" s="12" t="s">
        <v>15</v>
      </c>
      <c r="B52" s="12">
        <v>1477.4368555900001</v>
      </c>
      <c r="C52" s="12">
        <v>107</v>
      </c>
      <c r="D52" s="12">
        <v>13.807821080280375</v>
      </c>
      <c r="E52" s="12"/>
      <c r="F52" s="12"/>
      <c r="H52" s="18" t="s">
        <v>15</v>
      </c>
      <c r="I52" s="20">
        <f>(36*3)-1</f>
        <v>107</v>
      </c>
      <c r="J52" s="20">
        <f>SUMSQ(B7:D42)-I54</f>
        <v>1477.4368555900001</v>
      </c>
      <c r="K52" s="20"/>
      <c r="L52" s="20"/>
      <c r="M52" s="20"/>
      <c r="N52" s="19"/>
    </row>
    <row r="53" spans="1:14" x14ac:dyDescent="0.35">
      <c r="A53" t="s">
        <v>74</v>
      </c>
      <c r="H53" s="14"/>
      <c r="I53" s="15"/>
      <c r="J53" s="15"/>
      <c r="K53" s="15"/>
      <c r="L53" s="15"/>
      <c r="M53" s="15"/>
    </row>
    <row r="54" spans="1:14" x14ac:dyDescent="0.35">
      <c r="A54" t="s">
        <v>75</v>
      </c>
      <c r="H54" s="14" t="s">
        <v>27</v>
      </c>
      <c r="I54" s="15">
        <f>SUMSQ(F44)/108</f>
        <v>21703.314240749998</v>
      </c>
      <c r="J54" s="15"/>
      <c r="K54" s="15"/>
      <c r="L54" s="15"/>
      <c r="M54" s="15"/>
    </row>
    <row r="55" spans="1:14" x14ac:dyDescent="0.35">
      <c r="A55" t="s">
        <v>76</v>
      </c>
      <c r="H55" s="14" t="s">
        <v>28</v>
      </c>
      <c r="I55" s="15">
        <f>(SQRT(K51)/E43)*100</f>
        <v>20.545291728010294</v>
      </c>
      <c r="J55" s="15"/>
      <c r="K55" s="15"/>
      <c r="L55" s="15"/>
      <c r="M55" s="15"/>
    </row>
    <row r="56" spans="1:14" x14ac:dyDescent="0.35">
      <c r="A56" t="s">
        <v>77</v>
      </c>
    </row>
    <row r="57" spans="1:14" x14ac:dyDescent="0.35">
      <c r="A57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5"/>
  <sheetViews>
    <sheetView showGridLines="0" workbookViewId="0">
      <selection activeCell="E29" sqref="E29"/>
    </sheetView>
  </sheetViews>
  <sheetFormatPr defaultRowHeight="14.5" x14ac:dyDescent="0.35"/>
  <cols>
    <col min="1" max="1" width="28.453125" bestFit="1" customWidth="1"/>
    <col min="2" max="2" width="12.7265625" customWidth="1"/>
    <col min="3" max="3" width="10.54296875" bestFit="1" customWidth="1"/>
  </cols>
  <sheetData>
    <row r="1" spans="1:8" ht="17.5" thickBot="1" x14ac:dyDescent="0.45">
      <c r="A1" s="50" t="s">
        <v>132</v>
      </c>
    </row>
    <row r="2" spans="1:8" ht="3" customHeight="1" thickTop="1" x14ac:dyDescent="0.35"/>
    <row r="3" spans="1:8" x14ac:dyDescent="0.35">
      <c r="A3" s="51" t="s">
        <v>133</v>
      </c>
      <c r="B3" s="51" t="s">
        <v>134</v>
      </c>
    </row>
    <row r="4" spans="1:8" x14ac:dyDescent="0.35">
      <c r="A4" s="51" t="s">
        <v>135</v>
      </c>
      <c r="B4" s="51" t="s">
        <v>136</v>
      </c>
    </row>
    <row r="5" spans="1:8" x14ac:dyDescent="0.35">
      <c r="A5" s="51" t="s">
        <v>137</v>
      </c>
      <c r="B5" s="51" t="s">
        <v>283</v>
      </c>
    </row>
    <row r="6" spans="1:8" x14ac:dyDescent="0.35">
      <c r="A6" s="51" t="s">
        <v>139</v>
      </c>
      <c r="B6" s="51" t="s">
        <v>140</v>
      </c>
    </row>
    <row r="7" spans="1:8" x14ac:dyDescent="0.35">
      <c r="A7" s="51"/>
      <c r="B7" s="51" t="s">
        <v>141</v>
      </c>
    </row>
    <row r="9" spans="1:8" ht="15" thickBot="1" x14ac:dyDescent="0.4"/>
    <row r="10" spans="1:8" x14ac:dyDescent="0.35">
      <c r="A10" s="52" t="s">
        <v>142</v>
      </c>
      <c r="B10" s="53"/>
      <c r="C10" s="53"/>
    </row>
    <row r="11" spans="1:8" ht="15" thickBot="1" x14ac:dyDescent="0.4">
      <c r="A11" s="54" t="s">
        <v>283</v>
      </c>
      <c r="B11" s="53"/>
      <c r="C11" s="53"/>
    </row>
    <row r="13" spans="1:8" ht="15" thickBot="1" x14ac:dyDescent="0.4"/>
    <row r="14" spans="1:8" ht="17.5" thickBot="1" x14ac:dyDescent="0.45">
      <c r="A14" s="55" t="s">
        <v>284</v>
      </c>
      <c r="B14" s="56"/>
      <c r="C14" s="56"/>
      <c r="D14" s="56"/>
      <c r="E14" s="56"/>
      <c r="F14" s="56"/>
      <c r="G14" s="56"/>
      <c r="H14" s="56"/>
    </row>
    <row r="15" spans="1:8" ht="3" customHeight="1" x14ac:dyDescent="0.35"/>
    <row r="16" spans="1:8" x14ac:dyDescent="0.35">
      <c r="A16" s="51" t="s">
        <v>285</v>
      </c>
    </row>
    <row r="17" spans="1:8" ht="3" customHeight="1" thickBot="1" x14ac:dyDescent="0.4"/>
    <row r="18" spans="1:8" x14ac:dyDescent="0.35">
      <c r="A18" s="57" t="s">
        <v>145</v>
      </c>
      <c r="B18" s="57" t="s">
        <v>105</v>
      </c>
      <c r="C18" s="57" t="s">
        <v>21</v>
      </c>
      <c r="D18" s="57" t="s">
        <v>22</v>
      </c>
      <c r="E18" s="57" t="s">
        <v>146</v>
      </c>
      <c r="F18" s="57" t="s">
        <v>147</v>
      </c>
      <c r="G18" s="57" t="s">
        <v>148</v>
      </c>
      <c r="H18" s="57" t="s">
        <v>149</v>
      </c>
    </row>
    <row r="19" spans="1:8" x14ac:dyDescent="0.35">
      <c r="A19" s="58" t="s">
        <v>150</v>
      </c>
      <c r="B19" s="58">
        <v>2</v>
      </c>
      <c r="C19" s="59">
        <v>36.57978966620945</v>
      </c>
      <c r="D19" s="59">
        <v>18.289894833104725</v>
      </c>
      <c r="E19" s="80">
        <v>0.14598540145986078</v>
      </c>
      <c r="F19" s="61">
        <v>0.86443272882226152</v>
      </c>
      <c r="G19" s="61">
        <v>3.127675600959138</v>
      </c>
      <c r="H19" s="61">
        <v>4.9218723347962268</v>
      </c>
    </row>
    <row r="20" spans="1:8" x14ac:dyDescent="0.35">
      <c r="A20" s="58" t="s">
        <v>151</v>
      </c>
      <c r="B20" s="58">
        <v>35</v>
      </c>
      <c r="C20" s="59">
        <v>29559.899405578442</v>
      </c>
      <c r="D20" s="59">
        <v>844.56855444509836</v>
      </c>
      <c r="E20" s="60">
        <v>6.7411366006259641</v>
      </c>
      <c r="F20" s="61">
        <v>7.6331614496405155E-12</v>
      </c>
      <c r="G20" s="61">
        <v>1.5906454062484563</v>
      </c>
      <c r="H20" s="61">
        <v>1.927077302232739</v>
      </c>
    </row>
    <row r="21" spans="1:8" x14ac:dyDescent="0.35">
      <c r="A21" s="58" t="s">
        <v>152</v>
      </c>
      <c r="B21" s="58">
        <v>70</v>
      </c>
      <c r="C21" s="59">
        <v>8770.00457247331</v>
      </c>
      <c r="D21" s="59">
        <v>125.28577960676157</v>
      </c>
      <c r="E21" s="58"/>
      <c r="F21" s="58"/>
      <c r="G21" s="58"/>
      <c r="H21" s="58"/>
    </row>
    <row r="22" spans="1:8" ht="15" thickBot="1" x14ac:dyDescent="0.4">
      <c r="A22" s="62" t="s">
        <v>15</v>
      </c>
      <c r="B22" s="62">
        <v>107</v>
      </c>
      <c r="C22" s="63">
        <v>38366.48376771796</v>
      </c>
      <c r="D22" s="62"/>
      <c r="E22" s="62"/>
      <c r="F22" s="62"/>
      <c r="G22" s="62"/>
      <c r="H22" s="62"/>
    </row>
    <row r="23" spans="1:8" ht="3" customHeight="1" x14ac:dyDescent="0.35"/>
    <row r="24" spans="1:8" x14ac:dyDescent="0.35">
      <c r="A24" s="64" t="s">
        <v>153</v>
      </c>
    </row>
    <row r="25" spans="1:8" x14ac:dyDescent="0.35">
      <c r="A25" s="64" t="s">
        <v>286</v>
      </c>
    </row>
    <row r="27" spans="1:8" x14ac:dyDescent="0.35">
      <c r="A27" s="51" t="s">
        <v>287</v>
      </c>
    </row>
    <row r="28" spans="1:8" ht="3" customHeight="1" x14ac:dyDescent="0.35"/>
    <row r="29" spans="1:8" x14ac:dyDescent="0.35">
      <c r="A29" s="51" t="s">
        <v>156</v>
      </c>
    </row>
    <row r="30" spans="1:8" ht="3" customHeight="1" x14ac:dyDescent="0.35"/>
    <row r="31" spans="1:8" x14ac:dyDescent="0.35">
      <c r="A31" s="51" t="s">
        <v>157</v>
      </c>
    </row>
    <row r="32" spans="1:8" ht="3" customHeight="1" thickBot="1" x14ac:dyDescent="0.4"/>
    <row r="33" spans="1:7" x14ac:dyDescent="0.35">
      <c r="A33" s="65" t="s">
        <v>158</v>
      </c>
      <c r="B33" s="57" t="s">
        <v>159</v>
      </c>
      <c r="C33" s="57" t="s">
        <v>160</v>
      </c>
      <c r="D33" s="57" t="s">
        <v>50</v>
      </c>
      <c r="E33" s="57" t="s">
        <v>161</v>
      </c>
      <c r="F33" s="57" t="s">
        <v>162</v>
      </c>
      <c r="G33" s="58"/>
    </row>
    <row r="34" spans="1:7" x14ac:dyDescent="0.35">
      <c r="A34" t="s">
        <v>288</v>
      </c>
      <c r="B34" s="66">
        <v>6742.9725433840886</v>
      </c>
      <c r="C34" s="60">
        <v>77.043424956175954</v>
      </c>
      <c r="D34" s="68">
        <v>31.578947368421048</v>
      </c>
      <c r="E34" s="68">
        <v>45.685652510044761</v>
      </c>
      <c r="F34" s="68">
        <v>1.1371396732972593E-5</v>
      </c>
      <c r="G34" s="58"/>
    </row>
    <row r="35" spans="1:7" x14ac:dyDescent="0.35">
      <c r="A35" t="s">
        <v>289</v>
      </c>
      <c r="B35" s="69">
        <v>1449.4389926488773</v>
      </c>
      <c r="C35" s="92">
        <v>35.336050444337772</v>
      </c>
      <c r="D35" s="71">
        <v>13.157894736842104</v>
      </c>
      <c r="E35" s="71">
        <v>22.57172657144163</v>
      </c>
      <c r="F35" s="71">
        <v>8.2275265809579178E-4</v>
      </c>
    </row>
    <row r="36" spans="1:7" x14ac:dyDescent="0.35">
      <c r="A36" t="s">
        <v>290</v>
      </c>
      <c r="B36" s="69">
        <v>171.46776406035676</v>
      </c>
      <c r="C36" s="70">
        <v>5.4938503609432274</v>
      </c>
      <c r="D36" s="71">
        <v>1.7543859649122806</v>
      </c>
      <c r="E36" s="71">
        <v>5.5062956278404851</v>
      </c>
      <c r="F36" s="71">
        <v>5.0322976679296999E-2</v>
      </c>
    </row>
    <row r="37" spans="1:7" x14ac:dyDescent="0.35">
      <c r="A37" t="s">
        <v>291</v>
      </c>
      <c r="B37" s="69">
        <v>186.1348528015231</v>
      </c>
      <c r="C37" s="70">
        <v>6.689046113256282</v>
      </c>
      <c r="D37" s="71">
        <v>11.403508771929824</v>
      </c>
      <c r="E37" s="71">
        <v>20.222181534946355</v>
      </c>
      <c r="F37" s="71">
        <v>0.84716838644183723</v>
      </c>
    </row>
    <row r="38" spans="1:7" ht="15" thickBot="1" x14ac:dyDescent="0.4">
      <c r="A38" s="12" t="s">
        <v>292</v>
      </c>
      <c r="B38" s="72">
        <v>761.90476190474874</v>
      </c>
      <c r="C38" s="73">
        <v>22.97923418901501</v>
      </c>
      <c r="D38" s="74">
        <v>18.421052631578945</v>
      </c>
      <c r="E38" s="74">
        <v>29.406747728950808</v>
      </c>
      <c r="F38" s="74">
        <v>0.21049930973987835</v>
      </c>
    </row>
    <row r="39" spans="1:7" ht="3" customHeight="1" x14ac:dyDescent="0.35"/>
    <row r="40" spans="1:7" x14ac:dyDescent="0.35">
      <c r="A40" s="64" t="s">
        <v>153</v>
      </c>
    </row>
    <row r="42" spans="1:7" x14ac:dyDescent="0.35">
      <c r="A42" s="51" t="s">
        <v>293</v>
      </c>
    </row>
    <row r="43" spans="1:7" ht="3" customHeight="1" thickBot="1" x14ac:dyDescent="0.4"/>
    <row r="44" spans="1:7" x14ac:dyDescent="0.35">
      <c r="A44" s="75" t="s">
        <v>151</v>
      </c>
      <c r="B44" s="75" t="s">
        <v>167</v>
      </c>
    </row>
    <row r="45" spans="1:7" x14ac:dyDescent="0.35">
      <c r="A45" s="76">
        <v>1</v>
      </c>
      <c r="B45" s="77" t="s">
        <v>294</v>
      </c>
      <c r="C45" s="53"/>
    </row>
    <row r="46" spans="1:7" x14ac:dyDescent="0.35">
      <c r="A46" s="76">
        <v>2</v>
      </c>
      <c r="B46" s="77" t="s">
        <v>295</v>
      </c>
      <c r="C46" s="53"/>
    </row>
    <row r="47" spans="1:7" x14ac:dyDescent="0.35">
      <c r="A47" s="76">
        <v>3</v>
      </c>
      <c r="B47" s="77" t="s">
        <v>296</v>
      </c>
      <c r="C47" s="53"/>
    </row>
    <row r="48" spans="1:7" x14ac:dyDescent="0.35">
      <c r="A48" s="76">
        <v>4</v>
      </c>
      <c r="B48" s="77" t="s">
        <v>297</v>
      </c>
      <c r="C48" s="53"/>
    </row>
    <row r="49" spans="1:3" x14ac:dyDescent="0.35">
      <c r="A49" s="76">
        <v>5</v>
      </c>
      <c r="B49" s="77" t="s">
        <v>298</v>
      </c>
      <c r="C49" s="53"/>
    </row>
    <row r="50" spans="1:3" x14ac:dyDescent="0.35">
      <c r="A50" s="76">
        <v>6</v>
      </c>
      <c r="B50" s="77" t="s">
        <v>299</v>
      </c>
      <c r="C50" s="53"/>
    </row>
    <row r="51" spans="1:3" x14ac:dyDescent="0.35">
      <c r="A51" s="76">
        <v>7</v>
      </c>
      <c r="B51" s="77" t="s">
        <v>300</v>
      </c>
      <c r="C51" s="53"/>
    </row>
    <row r="52" spans="1:3" x14ac:dyDescent="0.35">
      <c r="A52" s="76">
        <v>8</v>
      </c>
      <c r="B52" s="77" t="s">
        <v>296</v>
      </c>
      <c r="C52" s="53"/>
    </row>
    <row r="53" spans="1:3" x14ac:dyDescent="0.35">
      <c r="A53" s="76">
        <v>9</v>
      </c>
      <c r="B53" s="77" t="s">
        <v>301</v>
      </c>
      <c r="C53" s="53"/>
    </row>
    <row r="54" spans="1:3" x14ac:dyDescent="0.35">
      <c r="A54" s="76">
        <v>10</v>
      </c>
      <c r="B54" s="77" t="s">
        <v>299</v>
      </c>
      <c r="C54" s="53"/>
    </row>
    <row r="55" spans="1:3" x14ac:dyDescent="0.35">
      <c r="A55" s="76">
        <v>11</v>
      </c>
      <c r="B55" s="77" t="s">
        <v>296</v>
      </c>
      <c r="C55" s="53"/>
    </row>
    <row r="56" spans="1:3" x14ac:dyDescent="0.35">
      <c r="A56" s="76">
        <v>12</v>
      </c>
      <c r="B56" s="77" t="s">
        <v>294</v>
      </c>
      <c r="C56" s="53"/>
    </row>
    <row r="57" spans="1:3" x14ac:dyDescent="0.35">
      <c r="A57" s="76">
        <v>13</v>
      </c>
      <c r="B57" s="77" t="s">
        <v>299</v>
      </c>
      <c r="C57" s="53"/>
    </row>
    <row r="58" spans="1:3" x14ac:dyDescent="0.35">
      <c r="A58" s="76">
        <v>14</v>
      </c>
      <c r="B58" s="77" t="s">
        <v>302</v>
      </c>
      <c r="C58" s="53"/>
    </row>
    <row r="59" spans="1:3" x14ac:dyDescent="0.35">
      <c r="A59" s="76">
        <v>15</v>
      </c>
      <c r="B59" s="77" t="s">
        <v>303</v>
      </c>
      <c r="C59" s="53"/>
    </row>
    <row r="60" spans="1:3" x14ac:dyDescent="0.35">
      <c r="A60" s="76">
        <v>16</v>
      </c>
      <c r="B60" s="77" t="s">
        <v>304</v>
      </c>
      <c r="C60" s="53"/>
    </row>
    <row r="61" spans="1:3" x14ac:dyDescent="0.35">
      <c r="A61" s="76">
        <v>17</v>
      </c>
      <c r="B61" s="77" t="s">
        <v>301</v>
      </c>
      <c r="C61" s="53"/>
    </row>
    <row r="62" spans="1:3" x14ac:dyDescent="0.35">
      <c r="A62" s="76">
        <v>18</v>
      </c>
      <c r="B62" s="77" t="s">
        <v>305</v>
      </c>
      <c r="C62" s="53"/>
    </row>
    <row r="63" spans="1:3" x14ac:dyDescent="0.35">
      <c r="A63" s="76">
        <v>19</v>
      </c>
      <c r="B63" s="77" t="s">
        <v>304</v>
      </c>
      <c r="C63" s="53"/>
    </row>
    <row r="64" spans="1:3" x14ac:dyDescent="0.35">
      <c r="A64" s="76">
        <v>20</v>
      </c>
      <c r="B64" s="77" t="s">
        <v>299</v>
      </c>
      <c r="C64" s="53"/>
    </row>
    <row r="65" spans="1:3" x14ac:dyDescent="0.35">
      <c r="A65" s="76">
        <v>21</v>
      </c>
      <c r="B65" s="77" t="s">
        <v>302</v>
      </c>
      <c r="C65" s="53"/>
    </row>
    <row r="66" spans="1:3" x14ac:dyDescent="0.35">
      <c r="A66" s="76">
        <v>22</v>
      </c>
      <c r="B66" s="77" t="s">
        <v>299</v>
      </c>
      <c r="C66" s="53"/>
    </row>
    <row r="67" spans="1:3" x14ac:dyDescent="0.35">
      <c r="A67" s="76">
        <v>23</v>
      </c>
      <c r="B67" s="77" t="s">
        <v>295</v>
      </c>
      <c r="C67" s="53"/>
    </row>
    <row r="68" spans="1:3" x14ac:dyDescent="0.35">
      <c r="A68" s="76">
        <v>24</v>
      </c>
      <c r="B68" s="77" t="s">
        <v>294</v>
      </c>
      <c r="C68" s="53"/>
    </row>
    <row r="69" spans="1:3" x14ac:dyDescent="0.35">
      <c r="A69" s="76">
        <v>25</v>
      </c>
      <c r="B69" s="77" t="s">
        <v>304</v>
      </c>
      <c r="C69" s="53"/>
    </row>
    <row r="70" spans="1:3" x14ac:dyDescent="0.35">
      <c r="A70" s="76">
        <v>26</v>
      </c>
      <c r="B70" s="77" t="s">
        <v>304</v>
      </c>
      <c r="C70" s="53"/>
    </row>
    <row r="71" spans="1:3" x14ac:dyDescent="0.35">
      <c r="A71" s="76">
        <v>27</v>
      </c>
      <c r="B71" s="77" t="s">
        <v>294</v>
      </c>
      <c r="C71" s="53"/>
    </row>
    <row r="72" spans="1:3" x14ac:dyDescent="0.35">
      <c r="A72" s="76">
        <v>28</v>
      </c>
      <c r="B72" s="77" t="s">
        <v>301</v>
      </c>
      <c r="C72" s="53"/>
    </row>
    <row r="73" spans="1:3" x14ac:dyDescent="0.35">
      <c r="A73" s="76">
        <v>29</v>
      </c>
      <c r="B73" s="77" t="s">
        <v>299</v>
      </c>
      <c r="C73" s="53"/>
    </row>
    <row r="74" spans="1:3" x14ac:dyDescent="0.35">
      <c r="A74" s="76">
        <v>30</v>
      </c>
      <c r="B74" s="77" t="s">
        <v>306</v>
      </c>
      <c r="C74" s="53"/>
    </row>
    <row r="75" spans="1:3" x14ac:dyDescent="0.35">
      <c r="A75" s="76">
        <v>31</v>
      </c>
      <c r="B75" s="77" t="s">
        <v>298</v>
      </c>
      <c r="C75" s="53"/>
    </row>
    <row r="76" spans="1:3" x14ac:dyDescent="0.35">
      <c r="A76" s="76">
        <v>32</v>
      </c>
      <c r="B76" s="77" t="s">
        <v>303</v>
      </c>
      <c r="C76" s="53"/>
    </row>
    <row r="77" spans="1:3" x14ac:dyDescent="0.35">
      <c r="A77" s="76">
        <v>33</v>
      </c>
      <c r="B77" s="77" t="s">
        <v>297</v>
      </c>
      <c r="C77" s="53"/>
    </row>
    <row r="78" spans="1:3" x14ac:dyDescent="0.35">
      <c r="A78" s="76">
        <v>34</v>
      </c>
      <c r="B78" s="77" t="s">
        <v>304</v>
      </c>
      <c r="C78" s="53"/>
    </row>
    <row r="79" spans="1:3" x14ac:dyDescent="0.35">
      <c r="A79" s="76">
        <v>35</v>
      </c>
      <c r="B79" s="77" t="s">
        <v>294</v>
      </c>
      <c r="C79" s="53"/>
    </row>
    <row r="80" spans="1:3" ht="15" thickBot="1" x14ac:dyDescent="0.4">
      <c r="A80" s="78">
        <v>36</v>
      </c>
      <c r="B80" s="79" t="s">
        <v>296</v>
      </c>
      <c r="C80" s="53"/>
    </row>
    <row r="81" spans="1:3" ht="3" customHeight="1" x14ac:dyDescent="0.35">
      <c r="B81" s="53"/>
      <c r="C81" s="53"/>
    </row>
    <row r="82" spans="1:3" x14ac:dyDescent="0.35">
      <c r="A82" s="64" t="s">
        <v>204</v>
      </c>
      <c r="B82" s="53"/>
      <c r="C82" s="53"/>
    </row>
    <row r="83" spans="1:3" x14ac:dyDescent="0.35">
      <c r="A83" s="64" t="s">
        <v>205</v>
      </c>
      <c r="B83" s="53"/>
      <c r="C83" s="53"/>
    </row>
    <row r="84" spans="1:3" x14ac:dyDescent="0.35">
      <c r="B84" s="53"/>
      <c r="C84" s="53"/>
    </row>
    <row r="85" spans="1:3" x14ac:dyDescent="0.35">
      <c r="B85" s="53"/>
      <c r="C85" s="53"/>
    </row>
    <row r="86" spans="1:3" x14ac:dyDescent="0.35">
      <c r="B86" s="53"/>
      <c r="C86" s="53"/>
    </row>
    <row r="87" spans="1:3" x14ac:dyDescent="0.35">
      <c r="B87" s="53"/>
      <c r="C87" s="53"/>
    </row>
    <row r="88" spans="1:3" x14ac:dyDescent="0.35">
      <c r="B88" s="53"/>
      <c r="C88" s="53"/>
    </row>
    <row r="89" spans="1:3" x14ac:dyDescent="0.35">
      <c r="B89" s="53"/>
      <c r="C89" s="53"/>
    </row>
    <row r="90" spans="1:3" x14ac:dyDescent="0.35">
      <c r="B90" s="53"/>
      <c r="C90" s="53"/>
    </row>
    <row r="91" spans="1:3" x14ac:dyDescent="0.35">
      <c r="B91" s="53"/>
      <c r="C91" s="53"/>
    </row>
    <row r="92" spans="1:3" x14ac:dyDescent="0.35">
      <c r="B92" s="53"/>
      <c r="C92" s="53"/>
    </row>
    <row r="93" spans="1:3" x14ac:dyDescent="0.35">
      <c r="B93" s="53"/>
      <c r="C93" s="53"/>
    </row>
    <row r="94" spans="1:3" x14ac:dyDescent="0.35">
      <c r="B94" s="53"/>
      <c r="C94" s="53"/>
    </row>
    <row r="95" spans="1:3" x14ac:dyDescent="0.35">
      <c r="B95" s="53"/>
      <c r="C95" s="53"/>
    </row>
    <row r="96" spans="1:3" x14ac:dyDescent="0.35">
      <c r="B96" s="53"/>
      <c r="C96" s="53"/>
    </row>
    <row r="97" spans="2:3" x14ac:dyDescent="0.35">
      <c r="B97" s="53"/>
      <c r="C97" s="53"/>
    </row>
    <row r="98" spans="2:3" x14ac:dyDescent="0.35">
      <c r="B98" s="53"/>
      <c r="C98" s="53"/>
    </row>
    <row r="99" spans="2:3" x14ac:dyDescent="0.35">
      <c r="B99" s="53"/>
      <c r="C99" s="53"/>
    </row>
    <row r="100" spans="2:3" x14ac:dyDescent="0.35">
      <c r="B100" s="53"/>
      <c r="C100" s="53"/>
    </row>
    <row r="101" spans="2:3" x14ac:dyDescent="0.35">
      <c r="B101" s="53"/>
      <c r="C101" s="53"/>
    </row>
    <row r="102" spans="2:3" x14ac:dyDescent="0.35">
      <c r="B102" s="53"/>
      <c r="C102" s="53"/>
    </row>
    <row r="103" spans="2:3" x14ac:dyDescent="0.35">
      <c r="B103" s="53"/>
      <c r="C103" s="53"/>
    </row>
    <row r="104" spans="2:3" x14ac:dyDescent="0.35">
      <c r="B104" s="53"/>
      <c r="C104" s="53"/>
    </row>
    <row r="105" spans="2:3" x14ac:dyDescent="0.35">
      <c r="B105" s="53"/>
      <c r="C105" s="53"/>
    </row>
    <row r="106" spans="2:3" x14ac:dyDescent="0.35">
      <c r="B106" s="53"/>
      <c r="C106" s="53"/>
    </row>
    <row r="107" spans="2:3" x14ac:dyDescent="0.35">
      <c r="B107" s="53"/>
      <c r="C107" s="53"/>
    </row>
    <row r="108" spans="2:3" x14ac:dyDescent="0.35">
      <c r="B108" s="53"/>
      <c r="C108" s="53"/>
    </row>
    <row r="109" spans="2:3" x14ac:dyDescent="0.35">
      <c r="B109" s="53"/>
      <c r="C109" s="53"/>
    </row>
    <row r="110" spans="2:3" x14ac:dyDescent="0.35">
      <c r="B110" s="53"/>
      <c r="C110" s="53"/>
    </row>
    <row r="111" spans="2:3" x14ac:dyDescent="0.35">
      <c r="B111" s="53"/>
      <c r="C111" s="53"/>
    </row>
    <row r="112" spans="2:3" x14ac:dyDescent="0.35">
      <c r="B112" s="53"/>
      <c r="C112" s="53"/>
    </row>
    <row r="113" spans="2:3" x14ac:dyDescent="0.35">
      <c r="B113" s="53"/>
      <c r="C113" s="53"/>
    </row>
    <row r="114" spans="2:3" x14ac:dyDescent="0.35">
      <c r="B114" s="53"/>
      <c r="C114" s="53"/>
    </row>
    <row r="115" spans="2:3" x14ac:dyDescent="0.35">
      <c r="B115" s="53"/>
      <c r="C115" s="53"/>
    </row>
  </sheetData>
  <hyperlinks>
    <hyperlink ref="A11" location="ANOVA638258674778434284" tooltip="Intensitas Penyakit" display="Intensitas Penyakit" xr:uid="{00000000-0004-0000-0100-000000000000}"/>
  </hyperlinks>
  <pageMargins left="0.7" right="0.7" top="0.75" bottom="0.75" header="0.3" footer="0.3"/>
  <pageSetup orientation="portrait" horizontalDpi="360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57"/>
  <sheetViews>
    <sheetView workbookViewId="0">
      <selection activeCell="A3" sqref="A3"/>
    </sheetView>
  </sheetViews>
  <sheetFormatPr defaultRowHeight="14.5" x14ac:dyDescent="0.35"/>
  <cols>
    <col min="1" max="1" width="21.1796875" bestFit="1" customWidth="1"/>
    <col min="2" max="5" width="12" bestFit="1" customWidth="1"/>
    <col min="8" max="8" width="18.81640625" customWidth="1"/>
  </cols>
  <sheetData>
    <row r="1" spans="1:6" x14ac:dyDescent="0.35">
      <c r="A1" t="s">
        <v>2</v>
      </c>
    </row>
    <row r="2" spans="1:6" x14ac:dyDescent="0.35">
      <c r="A2" t="s">
        <v>330</v>
      </c>
    </row>
    <row r="5" spans="1:6" x14ac:dyDescent="0.35">
      <c r="A5" s="1" t="s">
        <v>52</v>
      </c>
      <c r="B5" s="1" t="s">
        <v>0</v>
      </c>
      <c r="C5" s="5"/>
      <c r="D5" s="5"/>
      <c r="E5" s="6"/>
    </row>
    <row r="6" spans="1:6" x14ac:dyDescent="0.35">
      <c r="A6" s="1" t="s">
        <v>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20.332999999999998</v>
      </c>
      <c r="C7" s="7">
        <v>23.332999999999998</v>
      </c>
      <c r="D7" s="7">
        <v>19.667000000000002</v>
      </c>
      <c r="E7" s="2">
        <v>21.111000000000001</v>
      </c>
      <c r="F7">
        <f>SUM(B7:D7)</f>
        <v>63.332999999999998</v>
      </c>
    </row>
    <row r="8" spans="1:6" x14ac:dyDescent="0.35">
      <c r="A8" s="8">
        <v>2</v>
      </c>
      <c r="B8" s="8">
        <v>23</v>
      </c>
      <c r="C8">
        <v>21.332999999999998</v>
      </c>
      <c r="D8">
        <v>18.667000000000002</v>
      </c>
      <c r="E8" s="9">
        <v>21</v>
      </c>
      <c r="F8">
        <f t="shared" ref="F8:F42" si="0">SUM(B8:D8)</f>
        <v>63</v>
      </c>
    </row>
    <row r="9" spans="1:6" x14ac:dyDescent="0.35">
      <c r="A9" s="8">
        <v>3</v>
      </c>
      <c r="B9" s="8">
        <v>28</v>
      </c>
      <c r="C9">
        <v>18.332999999999998</v>
      </c>
      <c r="D9">
        <v>21</v>
      </c>
      <c r="E9" s="9">
        <v>22.444333333333333</v>
      </c>
      <c r="F9">
        <f t="shared" si="0"/>
        <v>67.332999999999998</v>
      </c>
    </row>
    <row r="10" spans="1:6" x14ac:dyDescent="0.35">
      <c r="A10" s="8">
        <v>4</v>
      </c>
      <c r="B10" s="8">
        <v>35</v>
      </c>
      <c r="C10">
        <v>26</v>
      </c>
      <c r="D10">
        <v>21</v>
      </c>
      <c r="E10" s="9">
        <v>27.333333333333332</v>
      </c>
      <c r="F10">
        <f t="shared" si="0"/>
        <v>82</v>
      </c>
    </row>
    <row r="11" spans="1:6" x14ac:dyDescent="0.35">
      <c r="A11" s="8">
        <v>5</v>
      </c>
      <c r="B11" s="8">
        <v>20.332999999999998</v>
      </c>
      <c r="C11">
        <v>22</v>
      </c>
      <c r="D11">
        <v>13</v>
      </c>
      <c r="E11" s="9">
        <v>18.444333333333333</v>
      </c>
      <c r="F11">
        <f t="shared" si="0"/>
        <v>55.332999999999998</v>
      </c>
    </row>
    <row r="12" spans="1:6" x14ac:dyDescent="0.35">
      <c r="A12" s="8">
        <v>6</v>
      </c>
      <c r="B12" s="8">
        <v>24.667000000000002</v>
      </c>
      <c r="C12">
        <v>17.667000000000002</v>
      </c>
      <c r="D12">
        <v>18.667000000000002</v>
      </c>
      <c r="E12" s="9">
        <v>20.333666666666669</v>
      </c>
      <c r="F12">
        <f t="shared" si="0"/>
        <v>61.001000000000005</v>
      </c>
    </row>
    <row r="13" spans="1:6" x14ac:dyDescent="0.35">
      <c r="A13" s="8">
        <v>7</v>
      </c>
      <c r="B13" s="8">
        <v>35</v>
      </c>
      <c r="C13">
        <v>13</v>
      </c>
      <c r="D13">
        <v>14.667</v>
      </c>
      <c r="E13" s="9">
        <v>20.888999999999999</v>
      </c>
      <c r="F13">
        <f t="shared" si="0"/>
        <v>62.667000000000002</v>
      </c>
    </row>
    <row r="14" spans="1:6" x14ac:dyDescent="0.35">
      <c r="A14" s="8">
        <v>8</v>
      </c>
      <c r="B14" s="8">
        <v>29.332999999999998</v>
      </c>
      <c r="C14">
        <v>36.332999999999998</v>
      </c>
      <c r="D14">
        <v>17.332999999999998</v>
      </c>
      <c r="E14" s="9">
        <v>27.666333333333331</v>
      </c>
      <c r="F14">
        <f t="shared" si="0"/>
        <v>82.998999999999995</v>
      </c>
    </row>
    <row r="15" spans="1:6" x14ac:dyDescent="0.35">
      <c r="A15" s="8">
        <v>9</v>
      </c>
      <c r="B15" s="8">
        <v>23</v>
      </c>
      <c r="C15">
        <v>23.332999999999998</v>
      </c>
      <c r="D15">
        <v>18</v>
      </c>
      <c r="E15" s="9">
        <v>21.444333333333333</v>
      </c>
      <c r="F15">
        <f t="shared" si="0"/>
        <v>64.332999999999998</v>
      </c>
    </row>
    <row r="16" spans="1:6" x14ac:dyDescent="0.35">
      <c r="A16" s="8">
        <v>10</v>
      </c>
      <c r="B16" s="8">
        <v>30.667000000000002</v>
      </c>
      <c r="C16">
        <v>28</v>
      </c>
      <c r="D16">
        <v>21</v>
      </c>
      <c r="E16" s="9">
        <v>26.555666666666667</v>
      </c>
      <c r="F16">
        <f t="shared" si="0"/>
        <v>79.667000000000002</v>
      </c>
    </row>
    <row r="17" spans="1:6" x14ac:dyDescent="0.35">
      <c r="A17" s="8">
        <v>11</v>
      </c>
      <c r="B17" s="8">
        <v>31</v>
      </c>
      <c r="C17">
        <v>21.332999999999998</v>
      </c>
      <c r="D17">
        <v>17.332999999999998</v>
      </c>
      <c r="E17" s="9">
        <v>23.221999999999998</v>
      </c>
      <c r="F17">
        <f t="shared" si="0"/>
        <v>69.665999999999997</v>
      </c>
    </row>
    <row r="18" spans="1:6" x14ac:dyDescent="0.35">
      <c r="A18" s="8">
        <v>12</v>
      </c>
      <c r="B18" s="8">
        <v>28.667000000000002</v>
      </c>
      <c r="C18">
        <v>28</v>
      </c>
      <c r="D18">
        <v>27</v>
      </c>
      <c r="E18" s="9">
        <v>27.888999999999999</v>
      </c>
      <c r="F18">
        <f t="shared" si="0"/>
        <v>83.667000000000002</v>
      </c>
    </row>
    <row r="19" spans="1:6" x14ac:dyDescent="0.35">
      <c r="A19" s="8">
        <v>13</v>
      </c>
      <c r="B19" s="8">
        <v>35.667000000000002</v>
      </c>
      <c r="C19">
        <v>24.667000000000002</v>
      </c>
      <c r="D19">
        <v>21</v>
      </c>
      <c r="E19" s="9">
        <v>27.111333333333334</v>
      </c>
      <c r="F19">
        <f t="shared" si="0"/>
        <v>81.334000000000003</v>
      </c>
    </row>
    <row r="20" spans="1:6" x14ac:dyDescent="0.35">
      <c r="A20" s="8">
        <v>14</v>
      </c>
      <c r="B20" s="8">
        <v>19.332999999999998</v>
      </c>
      <c r="C20">
        <v>20.332999999999998</v>
      </c>
      <c r="D20">
        <v>19.332999999999998</v>
      </c>
      <c r="E20" s="9">
        <v>19.666333333333331</v>
      </c>
      <c r="F20">
        <f t="shared" si="0"/>
        <v>58.998999999999995</v>
      </c>
    </row>
    <row r="21" spans="1:6" x14ac:dyDescent="0.35">
      <c r="A21" s="8">
        <v>15</v>
      </c>
      <c r="B21" s="8">
        <v>32.332999999999998</v>
      </c>
      <c r="C21">
        <v>25.332999999999998</v>
      </c>
      <c r="D21">
        <v>26.667000000000002</v>
      </c>
      <c r="E21" s="9">
        <v>28.111000000000001</v>
      </c>
      <c r="F21">
        <f t="shared" si="0"/>
        <v>84.332999999999998</v>
      </c>
    </row>
    <row r="22" spans="1:6" x14ac:dyDescent="0.35">
      <c r="A22" s="8">
        <v>16</v>
      </c>
      <c r="B22" s="8">
        <v>23.667000000000002</v>
      </c>
      <c r="C22">
        <v>23</v>
      </c>
      <c r="D22">
        <v>19</v>
      </c>
      <c r="E22" s="9">
        <v>21.888999999999999</v>
      </c>
      <c r="F22">
        <f t="shared" si="0"/>
        <v>65.667000000000002</v>
      </c>
    </row>
    <row r="23" spans="1:6" x14ac:dyDescent="0.35">
      <c r="A23" s="8">
        <v>17</v>
      </c>
      <c r="B23" s="8">
        <v>33.667000000000002</v>
      </c>
      <c r="C23">
        <v>26.332999999999998</v>
      </c>
      <c r="D23">
        <v>17.667000000000002</v>
      </c>
      <c r="E23" s="9">
        <v>25.888999999999999</v>
      </c>
      <c r="F23">
        <f t="shared" si="0"/>
        <v>77.667000000000002</v>
      </c>
    </row>
    <row r="24" spans="1:6" x14ac:dyDescent="0.35">
      <c r="A24" s="8">
        <v>18</v>
      </c>
      <c r="B24" s="8">
        <v>17</v>
      </c>
      <c r="C24">
        <v>18</v>
      </c>
      <c r="D24">
        <v>15.667</v>
      </c>
      <c r="E24" s="9">
        <v>16.888999999999999</v>
      </c>
      <c r="F24">
        <f t="shared" si="0"/>
        <v>50.667000000000002</v>
      </c>
    </row>
    <row r="25" spans="1:6" x14ac:dyDescent="0.35">
      <c r="A25" s="8">
        <v>19</v>
      </c>
      <c r="B25" s="8">
        <v>25.667000000000002</v>
      </c>
      <c r="C25">
        <v>14.333</v>
      </c>
      <c r="D25">
        <v>23.332999999999998</v>
      </c>
      <c r="E25" s="9">
        <v>21.111000000000001</v>
      </c>
      <c r="F25">
        <f t="shared" si="0"/>
        <v>63.332999999999998</v>
      </c>
    </row>
    <row r="26" spans="1:6" x14ac:dyDescent="0.35">
      <c r="A26" s="8">
        <v>20</v>
      </c>
      <c r="B26" s="8">
        <v>28</v>
      </c>
      <c r="C26">
        <v>23</v>
      </c>
      <c r="D26">
        <v>11.667</v>
      </c>
      <c r="E26" s="9">
        <v>20.888999999999999</v>
      </c>
      <c r="F26">
        <f t="shared" si="0"/>
        <v>62.667000000000002</v>
      </c>
    </row>
    <row r="27" spans="1:6" x14ac:dyDescent="0.35">
      <c r="A27" s="8">
        <v>21</v>
      </c>
      <c r="B27" s="8">
        <v>17.332999999999998</v>
      </c>
      <c r="C27">
        <v>14.667</v>
      </c>
      <c r="D27">
        <v>13.667</v>
      </c>
      <c r="E27" s="9">
        <v>15.222333333333333</v>
      </c>
      <c r="F27">
        <f t="shared" si="0"/>
        <v>45.667000000000002</v>
      </c>
    </row>
    <row r="28" spans="1:6" x14ac:dyDescent="0.35">
      <c r="A28" s="8">
        <v>22</v>
      </c>
      <c r="B28" s="8">
        <v>33.667000000000002</v>
      </c>
      <c r="C28">
        <v>41.332999999999998</v>
      </c>
      <c r="D28">
        <v>22.332999999999998</v>
      </c>
      <c r="E28" s="9">
        <v>32.444333333333333</v>
      </c>
      <c r="F28">
        <f t="shared" si="0"/>
        <v>97.332999999999998</v>
      </c>
    </row>
    <row r="29" spans="1:6" x14ac:dyDescent="0.35">
      <c r="A29" s="8">
        <v>23</v>
      </c>
      <c r="B29" s="8">
        <v>20.332999999999998</v>
      </c>
      <c r="C29">
        <v>12</v>
      </c>
      <c r="D29">
        <v>12</v>
      </c>
      <c r="E29" s="9">
        <v>14.777666666666667</v>
      </c>
      <c r="F29">
        <f t="shared" si="0"/>
        <v>44.332999999999998</v>
      </c>
    </row>
    <row r="30" spans="1:6" x14ac:dyDescent="0.35">
      <c r="A30" s="8">
        <v>24</v>
      </c>
      <c r="B30" s="8">
        <v>21.332999999999998</v>
      </c>
      <c r="C30">
        <v>30</v>
      </c>
      <c r="D30">
        <v>23.667000000000002</v>
      </c>
      <c r="E30" s="9">
        <v>25</v>
      </c>
      <c r="F30">
        <f t="shared" si="0"/>
        <v>75</v>
      </c>
    </row>
    <row r="31" spans="1:6" x14ac:dyDescent="0.35">
      <c r="A31" s="8">
        <v>25</v>
      </c>
      <c r="B31" s="8">
        <v>18.332999999999998</v>
      </c>
      <c r="C31">
        <v>25.332999999999998</v>
      </c>
      <c r="D31">
        <v>13.667</v>
      </c>
      <c r="E31" s="9">
        <v>19.111000000000001</v>
      </c>
      <c r="F31">
        <f t="shared" si="0"/>
        <v>57.332999999999998</v>
      </c>
    </row>
    <row r="32" spans="1:6" x14ac:dyDescent="0.35">
      <c r="A32" s="8">
        <v>26</v>
      </c>
      <c r="B32" s="8">
        <v>18</v>
      </c>
      <c r="C32">
        <v>15.333</v>
      </c>
      <c r="D32">
        <v>17</v>
      </c>
      <c r="E32" s="9">
        <v>16.777666666666665</v>
      </c>
      <c r="F32">
        <f t="shared" si="0"/>
        <v>50.332999999999998</v>
      </c>
    </row>
    <row r="33" spans="1:14" x14ac:dyDescent="0.35">
      <c r="A33" s="8">
        <v>27</v>
      </c>
      <c r="B33" s="8">
        <v>26.332999999999998</v>
      </c>
      <c r="C33">
        <v>24</v>
      </c>
      <c r="D33">
        <v>27.667000000000002</v>
      </c>
      <c r="E33" s="9">
        <v>26</v>
      </c>
      <c r="F33">
        <f t="shared" si="0"/>
        <v>78</v>
      </c>
    </row>
    <row r="34" spans="1:14" x14ac:dyDescent="0.35">
      <c r="A34" s="8">
        <v>28</v>
      </c>
      <c r="B34" s="8">
        <v>22.667000000000002</v>
      </c>
      <c r="C34">
        <v>17.667000000000002</v>
      </c>
      <c r="D34">
        <v>15.667</v>
      </c>
      <c r="E34" s="9">
        <v>18.667000000000002</v>
      </c>
      <c r="F34">
        <f t="shared" si="0"/>
        <v>56.001000000000005</v>
      </c>
    </row>
    <row r="35" spans="1:14" x14ac:dyDescent="0.35">
      <c r="A35" s="8">
        <v>29</v>
      </c>
      <c r="B35" s="8">
        <v>22.667000000000002</v>
      </c>
      <c r="C35">
        <v>17.667000000000002</v>
      </c>
      <c r="D35">
        <v>22.667000000000002</v>
      </c>
      <c r="E35" s="9">
        <v>21.000333333333334</v>
      </c>
      <c r="F35">
        <f t="shared" si="0"/>
        <v>63.001000000000005</v>
      </c>
    </row>
    <row r="36" spans="1:14" x14ac:dyDescent="0.35">
      <c r="A36" s="8">
        <v>30</v>
      </c>
      <c r="B36" s="8">
        <v>19.332999999999998</v>
      </c>
      <c r="C36">
        <v>13.667</v>
      </c>
      <c r="D36">
        <v>21</v>
      </c>
      <c r="E36" s="9">
        <v>18</v>
      </c>
      <c r="F36">
        <f t="shared" si="0"/>
        <v>54</v>
      </c>
    </row>
    <row r="37" spans="1:14" x14ac:dyDescent="0.35">
      <c r="A37" s="8">
        <v>31</v>
      </c>
      <c r="B37" s="8">
        <v>28.332999999999998</v>
      </c>
      <c r="C37">
        <v>16.667000000000002</v>
      </c>
      <c r="D37">
        <v>17</v>
      </c>
      <c r="E37" s="9">
        <v>20.666666666666668</v>
      </c>
      <c r="F37">
        <f t="shared" si="0"/>
        <v>62</v>
      </c>
    </row>
    <row r="38" spans="1:14" x14ac:dyDescent="0.35">
      <c r="A38" s="8">
        <v>32</v>
      </c>
      <c r="B38" s="8">
        <v>22.667000000000002</v>
      </c>
      <c r="C38">
        <v>16.332999999999998</v>
      </c>
      <c r="D38">
        <v>15</v>
      </c>
      <c r="E38" s="9">
        <v>18</v>
      </c>
      <c r="F38">
        <f t="shared" si="0"/>
        <v>54</v>
      </c>
    </row>
    <row r="39" spans="1:14" x14ac:dyDescent="0.35">
      <c r="A39" s="8">
        <v>33</v>
      </c>
      <c r="B39" s="8">
        <v>29</v>
      </c>
      <c r="C39">
        <v>18</v>
      </c>
      <c r="D39">
        <v>21.667000000000002</v>
      </c>
      <c r="E39" s="9">
        <v>22.888999999999999</v>
      </c>
      <c r="F39">
        <f t="shared" si="0"/>
        <v>68.667000000000002</v>
      </c>
    </row>
    <row r="40" spans="1:14" x14ac:dyDescent="0.35">
      <c r="A40" s="8">
        <v>34</v>
      </c>
      <c r="B40" s="8">
        <v>30.667000000000002</v>
      </c>
      <c r="C40">
        <v>26.332999999999998</v>
      </c>
      <c r="D40">
        <v>18.667000000000002</v>
      </c>
      <c r="E40" s="9">
        <v>25.222333333333335</v>
      </c>
      <c r="F40">
        <f t="shared" si="0"/>
        <v>75.667000000000002</v>
      </c>
    </row>
    <row r="41" spans="1:14" x14ac:dyDescent="0.35">
      <c r="A41" s="8">
        <v>35</v>
      </c>
      <c r="B41" s="8">
        <v>25.667000000000002</v>
      </c>
      <c r="C41">
        <v>22.332999999999998</v>
      </c>
      <c r="D41">
        <v>18</v>
      </c>
      <c r="E41" s="9">
        <v>22</v>
      </c>
      <c r="F41">
        <f t="shared" si="0"/>
        <v>66</v>
      </c>
    </row>
    <row r="42" spans="1:14" x14ac:dyDescent="0.35">
      <c r="A42" s="8">
        <v>36</v>
      </c>
      <c r="B42" s="8">
        <v>25.667000000000002</v>
      </c>
      <c r="C42">
        <v>27.667000000000002</v>
      </c>
      <c r="D42">
        <v>22</v>
      </c>
      <c r="E42" s="9">
        <v>25.111333333333334</v>
      </c>
      <c r="F42">
        <f t="shared" si="0"/>
        <v>75.334000000000003</v>
      </c>
    </row>
    <row r="43" spans="1:14" x14ac:dyDescent="0.35">
      <c r="A43" s="3" t="s">
        <v>3</v>
      </c>
      <c r="B43" s="3">
        <v>25.7315</v>
      </c>
      <c r="C43" s="10">
        <v>22.018444444444441</v>
      </c>
      <c r="D43" s="10">
        <v>18.981583333333337</v>
      </c>
      <c r="E43" s="11">
        <v>22.243842592592593</v>
      </c>
    </row>
    <row r="44" spans="1:14" x14ac:dyDescent="0.35">
      <c r="A44" t="s">
        <v>15</v>
      </c>
      <c r="B44">
        <f>SUM(B7:B42)</f>
        <v>926.33400000000006</v>
      </c>
      <c r="C44">
        <f>SUM(C7:C42)</f>
        <v>792.66399999999987</v>
      </c>
      <c r="D44">
        <f t="shared" ref="D44:F44" si="1">SUM(D7:D42)</f>
        <v>683.3370000000001</v>
      </c>
      <c r="F44">
        <f t="shared" si="1"/>
        <v>2402.335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29" t="s">
        <v>6</v>
      </c>
      <c r="B48" s="29" t="s">
        <v>7</v>
      </c>
      <c r="C48" s="29" t="s">
        <v>8</v>
      </c>
      <c r="D48" s="29" t="s">
        <v>9</v>
      </c>
      <c r="E48" s="29" t="s">
        <v>10</v>
      </c>
      <c r="F48" s="29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822.84818368521519</v>
      </c>
      <c r="C49">
        <v>2</v>
      </c>
      <c r="D49">
        <v>411.4240918426076</v>
      </c>
      <c r="E49">
        <v>22.071361658810449</v>
      </c>
      <c r="H49" s="18" t="s">
        <v>0</v>
      </c>
      <c r="I49" s="20">
        <f>3-1</f>
        <v>2</v>
      </c>
      <c r="J49" s="20">
        <f>SUMSQ(B44:D44)/36-I54</f>
        <v>822.84818368517881</v>
      </c>
      <c r="K49" s="20">
        <f>J49/I49</f>
        <v>411.42409184258941</v>
      </c>
      <c r="L49" s="21">
        <f>K49/K51</f>
        <v>22.071361658808677</v>
      </c>
      <c r="M49" s="20">
        <f>FINV(0.05,I49,I51)</f>
        <v>3.127675600959142</v>
      </c>
      <c r="N49" s="16" t="str">
        <f>IF(L49&gt;M49, "*", "tn")</f>
        <v>*</v>
      </c>
    </row>
    <row r="50" spans="1:14" ht="15.5" x14ac:dyDescent="0.35">
      <c r="A50" t="s">
        <v>1</v>
      </c>
      <c r="B50">
        <v>1743.093222990763</v>
      </c>
      <c r="C50">
        <v>35</v>
      </c>
      <c r="D50">
        <v>49.802663514021802</v>
      </c>
      <c r="E50">
        <v>2.6717263762242887</v>
      </c>
      <c r="F50">
        <v>2.3683236095387296E-4</v>
      </c>
      <c r="G50" t="s">
        <v>13</v>
      </c>
      <c r="H50" s="18" t="s">
        <v>25</v>
      </c>
      <c r="I50" s="20">
        <f>36-1</f>
        <v>35</v>
      </c>
      <c r="J50" s="20">
        <f>SUMSQ(F7:F42)/3-I54</f>
        <v>1743.0932229907339</v>
      </c>
      <c r="K50" s="20">
        <f>J50/I50</f>
        <v>49.802663514020971</v>
      </c>
      <c r="L50" s="20">
        <f>K50/K51</f>
        <v>2.6717263762241474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1304.8441176480956</v>
      </c>
      <c r="C51">
        <v>70</v>
      </c>
      <c r="D51">
        <v>18.640630252115653</v>
      </c>
      <c r="H51" s="18" t="s">
        <v>26</v>
      </c>
      <c r="I51" s="20">
        <f>I50*I49</f>
        <v>70</v>
      </c>
      <c r="J51" s="20">
        <f>J52-J50-J49</f>
        <v>1304.8441176481429</v>
      </c>
      <c r="K51" s="20">
        <f>J51/I51</f>
        <v>18.640630252116328</v>
      </c>
      <c r="L51" s="20"/>
      <c r="M51" s="20"/>
      <c r="N51" s="19"/>
    </row>
    <row r="52" spans="1:14" ht="15" thickBot="1" x14ac:dyDescent="0.4">
      <c r="A52" s="12" t="s">
        <v>15</v>
      </c>
      <c r="B52" s="12">
        <v>3870.7855243240738</v>
      </c>
      <c r="C52" s="12">
        <v>107</v>
      </c>
      <c r="D52" s="12">
        <v>36.17556564788854</v>
      </c>
      <c r="E52" s="12"/>
      <c r="F52" s="12"/>
      <c r="H52" s="18" t="s">
        <v>15</v>
      </c>
      <c r="I52" s="20">
        <f>(36*3)-1</f>
        <v>107</v>
      </c>
      <c r="J52" s="20">
        <f>SUMSQ(B7:D42)-I54</f>
        <v>3870.7855243240556</v>
      </c>
      <c r="K52" s="20"/>
      <c r="L52" s="20"/>
      <c r="M52" s="20"/>
      <c r="N52" s="19"/>
    </row>
    <row r="53" spans="1:14" x14ac:dyDescent="0.35">
      <c r="A53" t="s">
        <v>64</v>
      </c>
      <c r="H53" s="14"/>
      <c r="I53" s="15"/>
      <c r="J53" s="15"/>
      <c r="K53" s="15"/>
      <c r="L53" s="15"/>
      <c r="M53" s="15"/>
    </row>
    <row r="54" spans="1:14" x14ac:dyDescent="0.35">
      <c r="A54" t="s">
        <v>65</v>
      </c>
      <c r="H54" s="14" t="s">
        <v>27</v>
      </c>
      <c r="I54" s="15">
        <f>SUMSQ(F44)/108</f>
        <v>53437.161594675934</v>
      </c>
      <c r="J54" s="15"/>
      <c r="K54" s="15"/>
      <c r="L54" s="15"/>
      <c r="M54" s="15"/>
    </row>
    <row r="55" spans="1:14" x14ac:dyDescent="0.35">
      <c r="A55" t="s">
        <v>66</v>
      </c>
      <c r="H55" s="14" t="s">
        <v>28</v>
      </c>
      <c r="I55" s="15">
        <f>(SQRT(K51)/E43)*100</f>
        <v>19.409774188337106</v>
      </c>
      <c r="J55" s="15"/>
      <c r="K55" s="15"/>
      <c r="L55" s="15"/>
      <c r="M55" s="15"/>
    </row>
    <row r="56" spans="1:14" x14ac:dyDescent="0.35">
      <c r="A56" t="s">
        <v>67</v>
      </c>
    </row>
    <row r="57" spans="1:14" x14ac:dyDescent="0.35">
      <c r="A57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57"/>
  <sheetViews>
    <sheetView topLeftCell="A40" workbookViewId="0">
      <selection activeCell="K56" sqref="K56"/>
    </sheetView>
  </sheetViews>
  <sheetFormatPr defaultRowHeight="14.5" x14ac:dyDescent="0.35"/>
  <cols>
    <col min="1" max="1" width="25.1796875" bestFit="1" customWidth="1"/>
    <col min="2" max="5" width="12" bestFit="1" customWidth="1"/>
    <col min="8" max="8" width="18.54296875" customWidth="1"/>
  </cols>
  <sheetData>
    <row r="1" spans="1:9" x14ac:dyDescent="0.35">
      <c r="A1" t="s">
        <v>2</v>
      </c>
    </row>
    <row r="2" spans="1:9" x14ac:dyDescent="0.35">
      <c r="A2" t="s">
        <v>79</v>
      </c>
    </row>
    <row r="5" spans="1:9" x14ac:dyDescent="0.35">
      <c r="A5" s="1" t="s">
        <v>80</v>
      </c>
      <c r="B5" s="1" t="s">
        <v>0</v>
      </c>
      <c r="C5" s="5"/>
      <c r="D5" s="5"/>
      <c r="E5" s="6"/>
    </row>
    <row r="6" spans="1:9" x14ac:dyDescent="0.35">
      <c r="A6" s="1" t="s">
        <v>81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9" x14ac:dyDescent="0.35">
      <c r="A7" s="1">
        <v>1</v>
      </c>
      <c r="B7" s="26">
        <v>6.333333333333333</v>
      </c>
      <c r="C7" s="27">
        <v>4.666666666666667</v>
      </c>
      <c r="D7" s="27">
        <v>4.333333333333333</v>
      </c>
      <c r="E7" s="2">
        <v>5.1111111111111107</v>
      </c>
      <c r="F7">
        <f>SUM(B7:D7)</f>
        <v>15.333333333333332</v>
      </c>
      <c r="I7" s="17"/>
    </row>
    <row r="8" spans="1:9" x14ac:dyDescent="0.35">
      <c r="A8" s="8">
        <v>2</v>
      </c>
      <c r="B8" s="28">
        <v>6.333333333333333</v>
      </c>
      <c r="C8" s="17">
        <v>4.666666666666667</v>
      </c>
      <c r="D8" s="17">
        <v>5.666666666666667</v>
      </c>
      <c r="E8" s="9">
        <v>5.5555555555555562</v>
      </c>
      <c r="F8">
        <f t="shared" ref="F8:F42" si="0">SUM(B8:D8)</f>
        <v>16.666666666666668</v>
      </c>
      <c r="I8" s="17"/>
    </row>
    <row r="9" spans="1:9" x14ac:dyDescent="0.35">
      <c r="A9" s="8">
        <v>3</v>
      </c>
      <c r="B9" s="28">
        <v>4</v>
      </c>
      <c r="C9" s="17">
        <v>4.666666666666667</v>
      </c>
      <c r="D9" s="17">
        <v>4</v>
      </c>
      <c r="E9" s="9">
        <v>4.2222222222222223</v>
      </c>
      <c r="F9">
        <f t="shared" si="0"/>
        <v>12.666666666666668</v>
      </c>
      <c r="I9" s="17"/>
    </row>
    <row r="10" spans="1:9" x14ac:dyDescent="0.35">
      <c r="A10" s="8">
        <v>4</v>
      </c>
      <c r="B10" s="28">
        <v>7.333333333333333</v>
      </c>
      <c r="C10" s="17">
        <v>6.666666666666667</v>
      </c>
      <c r="D10" s="17">
        <v>5.333333333333333</v>
      </c>
      <c r="E10" s="9">
        <v>6.4444444444444438</v>
      </c>
      <c r="F10">
        <f t="shared" si="0"/>
        <v>19.333333333333332</v>
      </c>
      <c r="I10" s="17"/>
    </row>
    <row r="11" spans="1:9" x14ac:dyDescent="0.35">
      <c r="A11" s="8">
        <v>5</v>
      </c>
      <c r="B11" s="28">
        <v>4.666666666666667</v>
      </c>
      <c r="C11" s="17">
        <v>5.666666666666667</v>
      </c>
      <c r="D11" s="17">
        <v>4</v>
      </c>
      <c r="E11" s="9">
        <v>4.7777777777777777</v>
      </c>
      <c r="F11">
        <f t="shared" si="0"/>
        <v>14.333333333333334</v>
      </c>
      <c r="I11" s="17"/>
    </row>
    <row r="12" spans="1:9" x14ac:dyDescent="0.35">
      <c r="A12" s="8">
        <v>6</v>
      </c>
      <c r="B12" s="28">
        <v>4.666666666666667</v>
      </c>
      <c r="C12" s="17">
        <v>5</v>
      </c>
      <c r="D12" s="17">
        <v>5.333333333333333</v>
      </c>
      <c r="E12" s="9">
        <v>5</v>
      </c>
      <c r="F12">
        <f t="shared" si="0"/>
        <v>15</v>
      </c>
      <c r="I12" s="17"/>
    </row>
    <row r="13" spans="1:9" x14ac:dyDescent="0.35">
      <c r="A13" s="8">
        <v>7</v>
      </c>
      <c r="B13" s="28">
        <v>5</v>
      </c>
      <c r="C13" s="17">
        <v>2</v>
      </c>
      <c r="D13" s="17">
        <v>2.6666666666666665</v>
      </c>
      <c r="E13" s="9">
        <v>3.2222222222222219</v>
      </c>
      <c r="F13">
        <f t="shared" si="0"/>
        <v>9.6666666666666661</v>
      </c>
      <c r="I13" s="17"/>
    </row>
    <row r="14" spans="1:9" x14ac:dyDescent="0.35">
      <c r="A14" s="8">
        <v>8</v>
      </c>
      <c r="B14" s="28">
        <v>7.666666666666667</v>
      </c>
      <c r="C14" s="17">
        <v>7.333333333333333</v>
      </c>
      <c r="D14" s="17">
        <v>6</v>
      </c>
      <c r="E14" s="9">
        <v>7</v>
      </c>
      <c r="F14">
        <f t="shared" si="0"/>
        <v>21</v>
      </c>
      <c r="I14" s="17"/>
    </row>
    <row r="15" spans="1:9" x14ac:dyDescent="0.35">
      <c r="A15" s="8">
        <v>9</v>
      </c>
      <c r="B15" s="28">
        <v>4.666666666666667</v>
      </c>
      <c r="C15" s="17">
        <v>7</v>
      </c>
      <c r="D15" s="17">
        <v>5</v>
      </c>
      <c r="E15" s="9">
        <v>5.5555555555555562</v>
      </c>
      <c r="F15">
        <f t="shared" si="0"/>
        <v>16.666666666666668</v>
      </c>
      <c r="I15" s="17"/>
    </row>
    <row r="16" spans="1:9" x14ac:dyDescent="0.35">
      <c r="A16" s="8">
        <v>10</v>
      </c>
      <c r="B16" s="28">
        <v>7</v>
      </c>
      <c r="C16" s="17">
        <v>6.666666666666667</v>
      </c>
      <c r="D16" s="17">
        <v>5</v>
      </c>
      <c r="E16" s="9">
        <v>6.2222222222222223</v>
      </c>
      <c r="F16">
        <f t="shared" si="0"/>
        <v>18.666666666666668</v>
      </c>
      <c r="I16" s="17"/>
    </row>
    <row r="17" spans="1:9" x14ac:dyDescent="0.35">
      <c r="A17" s="8">
        <v>11</v>
      </c>
      <c r="B17" s="28">
        <v>5.666666666666667</v>
      </c>
      <c r="C17" s="17">
        <v>6</v>
      </c>
      <c r="D17" s="17">
        <v>5.666666666666667</v>
      </c>
      <c r="E17" s="9">
        <v>5.7777777777777786</v>
      </c>
      <c r="F17">
        <f t="shared" si="0"/>
        <v>17.333333333333336</v>
      </c>
      <c r="I17" s="17"/>
    </row>
    <row r="18" spans="1:9" x14ac:dyDescent="0.35">
      <c r="A18" s="8">
        <v>12</v>
      </c>
      <c r="B18" s="28">
        <v>6.333333333333333</v>
      </c>
      <c r="C18" s="17">
        <v>4.666666666666667</v>
      </c>
      <c r="D18" s="17">
        <v>6</v>
      </c>
      <c r="E18" s="9">
        <v>5.666666666666667</v>
      </c>
      <c r="F18">
        <f t="shared" si="0"/>
        <v>17</v>
      </c>
      <c r="I18" s="17"/>
    </row>
    <row r="19" spans="1:9" x14ac:dyDescent="0.35">
      <c r="A19" s="8">
        <v>13</v>
      </c>
      <c r="B19" s="28">
        <v>6</v>
      </c>
      <c r="C19" s="17">
        <v>3.3333333333333335</v>
      </c>
      <c r="D19" s="17">
        <v>4.333333333333333</v>
      </c>
      <c r="E19" s="9">
        <v>4.5555555555555562</v>
      </c>
      <c r="F19">
        <f t="shared" si="0"/>
        <v>13.666666666666668</v>
      </c>
      <c r="I19" s="17"/>
    </row>
    <row r="20" spans="1:9" x14ac:dyDescent="0.35">
      <c r="A20" s="8">
        <v>14</v>
      </c>
      <c r="B20" s="28">
        <v>6</v>
      </c>
      <c r="C20" s="17">
        <v>5.333333333333333</v>
      </c>
      <c r="D20" s="17">
        <v>3.6666666666666665</v>
      </c>
      <c r="E20" s="9">
        <v>4.9999999999999991</v>
      </c>
      <c r="F20">
        <f t="shared" si="0"/>
        <v>14.999999999999998</v>
      </c>
      <c r="I20" s="17"/>
    </row>
    <row r="21" spans="1:9" x14ac:dyDescent="0.35">
      <c r="A21" s="8">
        <v>15</v>
      </c>
      <c r="B21" s="28">
        <v>4.333333333333333</v>
      </c>
      <c r="C21" s="17">
        <v>7.333333333333333</v>
      </c>
      <c r="D21" s="17">
        <v>6.333333333333333</v>
      </c>
      <c r="E21" s="9">
        <v>6</v>
      </c>
      <c r="F21">
        <f t="shared" si="0"/>
        <v>18</v>
      </c>
      <c r="I21" s="17"/>
    </row>
    <row r="22" spans="1:9" x14ac:dyDescent="0.35">
      <c r="A22" s="8">
        <v>16</v>
      </c>
      <c r="B22" s="28">
        <v>5.333333333333333</v>
      </c>
      <c r="C22" s="17">
        <v>3.3333333333333335</v>
      </c>
      <c r="D22" s="17">
        <v>5.333333333333333</v>
      </c>
      <c r="E22" s="9">
        <v>4.666666666666667</v>
      </c>
      <c r="F22">
        <f t="shared" si="0"/>
        <v>14</v>
      </c>
      <c r="I22" s="17"/>
    </row>
    <row r="23" spans="1:9" x14ac:dyDescent="0.35">
      <c r="A23" s="8">
        <v>17</v>
      </c>
      <c r="B23" s="28">
        <v>4</v>
      </c>
      <c r="C23" s="17">
        <v>5</v>
      </c>
      <c r="D23" s="17">
        <v>4.333333333333333</v>
      </c>
      <c r="E23" s="9">
        <v>4.4444444444444438</v>
      </c>
      <c r="F23">
        <f t="shared" si="0"/>
        <v>13.333333333333332</v>
      </c>
      <c r="I23" s="17"/>
    </row>
    <row r="24" spans="1:9" x14ac:dyDescent="0.35">
      <c r="A24" s="8">
        <v>18</v>
      </c>
      <c r="B24" s="28">
        <v>4.5</v>
      </c>
      <c r="C24" s="17">
        <v>3.6666666666666665</v>
      </c>
      <c r="D24" s="17">
        <v>2.6666666666666665</v>
      </c>
      <c r="E24" s="9">
        <v>3.6111111111111107</v>
      </c>
      <c r="F24">
        <f t="shared" si="0"/>
        <v>10.833333333333332</v>
      </c>
      <c r="I24" s="17"/>
    </row>
    <row r="25" spans="1:9" x14ac:dyDescent="0.35">
      <c r="A25" s="8">
        <v>19</v>
      </c>
      <c r="B25" s="28">
        <v>6.666666666666667</v>
      </c>
      <c r="C25" s="17">
        <v>7.333333333333333</v>
      </c>
      <c r="D25" s="17">
        <v>7.666666666666667</v>
      </c>
      <c r="E25" s="9">
        <v>7.2222222222222223</v>
      </c>
      <c r="F25">
        <f t="shared" si="0"/>
        <v>21.666666666666668</v>
      </c>
      <c r="I25" s="17"/>
    </row>
    <row r="26" spans="1:9" x14ac:dyDescent="0.35">
      <c r="A26" s="8">
        <v>20</v>
      </c>
      <c r="B26" s="28">
        <v>5.666666666666667</v>
      </c>
      <c r="C26" s="17">
        <v>6.333333333333333</v>
      </c>
      <c r="D26" s="17">
        <v>3.3333333333333335</v>
      </c>
      <c r="E26" s="9">
        <v>5.1111111111111116</v>
      </c>
      <c r="F26">
        <f t="shared" si="0"/>
        <v>15.333333333333334</v>
      </c>
      <c r="I26" s="17"/>
    </row>
    <row r="27" spans="1:9" x14ac:dyDescent="0.35">
      <c r="A27" s="8">
        <v>21</v>
      </c>
      <c r="B27" s="28">
        <v>4.666666666666667</v>
      </c>
      <c r="C27" s="17">
        <v>6.333333333333333</v>
      </c>
      <c r="D27" s="17">
        <v>2.6666666666666665</v>
      </c>
      <c r="E27" s="9">
        <v>4.5555555555555554</v>
      </c>
      <c r="F27">
        <f t="shared" si="0"/>
        <v>13.666666666666666</v>
      </c>
      <c r="I27" s="17"/>
    </row>
    <row r="28" spans="1:9" x14ac:dyDescent="0.35">
      <c r="A28" s="8">
        <v>22</v>
      </c>
      <c r="B28" s="28">
        <v>8.3333333333333339</v>
      </c>
      <c r="C28" s="17">
        <v>7</v>
      </c>
      <c r="D28" s="17">
        <v>5.666666666666667</v>
      </c>
      <c r="E28" s="9">
        <v>7</v>
      </c>
      <c r="F28">
        <f t="shared" si="0"/>
        <v>21</v>
      </c>
      <c r="I28" s="17"/>
    </row>
    <row r="29" spans="1:9" x14ac:dyDescent="0.35">
      <c r="A29" s="8">
        <v>23</v>
      </c>
      <c r="B29" s="28">
        <v>3.6666666666666665</v>
      </c>
      <c r="C29" s="17">
        <v>4.333333333333333</v>
      </c>
      <c r="D29" s="17">
        <v>5</v>
      </c>
      <c r="E29" s="9">
        <v>4.333333333333333</v>
      </c>
      <c r="F29">
        <f t="shared" si="0"/>
        <v>13</v>
      </c>
      <c r="I29" s="17"/>
    </row>
    <row r="30" spans="1:9" x14ac:dyDescent="0.35">
      <c r="A30" s="8">
        <v>24</v>
      </c>
      <c r="B30" s="28">
        <v>4.333333333333333</v>
      </c>
      <c r="C30" s="17">
        <v>6</v>
      </c>
      <c r="D30" s="17">
        <v>4.5</v>
      </c>
      <c r="E30" s="9">
        <v>4.9444444444444438</v>
      </c>
      <c r="F30">
        <f t="shared" si="0"/>
        <v>14.833333333333332</v>
      </c>
      <c r="I30" s="17"/>
    </row>
    <row r="31" spans="1:9" x14ac:dyDescent="0.35">
      <c r="A31" s="8">
        <v>25</v>
      </c>
      <c r="B31" s="28">
        <v>5</v>
      </c>
      <c r="C31" s="17">
        <v>6.666666666666667</v>
      </c>
      <c r="D31" s="17">
        <v>4</v>
      </c>
      <c r="E31" s="9">
        <v>5.2222222222222223</v>
      </c>
      <c r="F31">
        <f t="shared" si="0"/>
        <v>15.666666666666668</v>
      </c>
      <c r="I31" s="17"/>
    </row>
    <row r="32" spans="1:9" x14ac:dyDescent="0.35">
      <c r="A32" s="8">
        <v>26</v>
      </c>
      <c r="B32" s="28">
        <v>4</v>
      </c>
      <c r="C32" s="17">
        <v>3</v>
      </c>
      <c r="D32" s="17">
        <v>3.6666666666666665</v>
      </c>
      <c r="E32" s="9">
        <v>3.5555555555555554</v>
      </c>
      <c r="F32">
        <f t="shared" si="0"/>
        <v>10.666666666666666</v>
      </c>
      <c r="I32" s="17"/>
    </row>
    <row r="33" spans="1:14" x14ac:dyDescent="0.35">
      <c r="A33" s="8">
        <v>27</v>
      </c>
      <c r="B33" s="28">
        <v>6.333333333333333</v>
      </c>
      <c r="C33" s="17">
        <v>5.666666666666667</v>
      </c>
      <c r="D33" s="17">
        <v>7.666666666666667</v>
      </c>
      <c r="E33" s="9">
        <v>6.5555555555555562</v>
      </c>
      <c r="F33">
        <f t="shared" si="0"/>
        <v>19.666666666666668</v>
      </c>
      <c r="I33" s="17"/>
    </row>
    <row r="34" spans="1:14" x14ac:dyDescent="0.35">
      <c r="A34" s="8">
        <v>28</v>
      </c>
      <c r="B34" s="28">
        <v>4.666666666666667</v>
      </c>
      <c r="C34" s="17">
        <v>5.333333333333333</v>
      </c>
      <c r="D34" s="17">
        <v>5.666666666666667</v>
      </c>
      <c r="E34" s="9">
        <v>5.2222222222222223</v>
      </c>
      <c r="F34">
        <f t="shared" si="0"/>
        <v>15.666666666666668</v>
      </c>
      <c r="I34" s="17"/>
    </row>
    <row r="35" spans="1:14" x14ac:dyDescent="0.35">
      <c r="A35" s="8">
        <v>29</v>
      </c>
      <c r="B35" s="28">
        <v>3</v>
      </c>
      <c r="C35" s="17">
        <v>3.6666666666666665</v>
      </c>
      <c r="D35" s="17">
        <v>4</v>
      </c>
      <c r="E35" s="9">
        <v>3.5555555555555554</v>
      </c>
      <c r="F35">
        <f t="shared" si="0"/>
        <v>10.666666666666666</v>
      </c>
      <c r="I35" s="17"/>
    </row>
    <row r="36" spans="1:14" x14ac:dyDescent="0.35">
      <c r="A36" s="8">
        <v>30</v>
      </c>
      <c r="B36" s="28">
        <v>6.333333333333333</v>
      </c>
      <c r="C36" s="17">
        <v>4.666666666666667</v>
      </c>
      <c r="D36" s="17">
        <v>3.3333333333333335</v>
      </c>
      <c r="E36" s="9">
        <v>4.7777777777777777</v>
      </c>
      <c r="F36">
        <f t="shared" si="0"/>
        <v>14.333333333333334</v>
      </c>
      <c r="I36" s="17"/>
    </row>
    <row r="37" spans="1:14" x14ac:dyDescent="0.35">
      <c r="A37" s="8">
        <v>31</v>
      </c>
      <c r="B37" s="28">
        <v>4</v>
      </c>
      <c r="C37" s="17">
        <v>3</v>
      </c>
      <c r="D37" s="17">
        <v>3.3333333333333335</v>
      </c>
      <c r="E37" s="9">
        <v>3.4444444444444446</v>
      </c>
      <c r="F37">
        <f t="shared" si="0"/>
        <v>10.333333333333334</v>
      </c>
      <c r="I37" s="17"/>
    </row>
    <row r="38" spans="1:14" x14ac:dyDescent="0.35">
      <c r="A38" s="8">
        <v>32</v>
      </c>
      <c r="B38" s="28">
        <v>4.333333333333333</v>
      </c>
      <c r="C38" s="17">
        <v>3.6666666666666665</v>
      </c>
      <c r="D38" s="17">
        <v>2.3333333333333335</v>
      </c>
      <c r="E38" s="9">
        <v>3.4444444444444446</v>
      </c>
      <c r="F38">
        <f t="shared" si="0"/>
        <v>10.333333333333334</v>
      </c>
      <c r="I38" s="17"/>
    </row>
    <row r="39" spans="1:14" x14ac:dyDescent="0.35">
      <c r="A39" s="8">
        <v>33</v>
      </c>
      <c r="B39" s="28">
        <v>3.6666666666666665</v>
      </c>
      <c r="C39" s="17">
        <v>3</v>
      </c>
      <c r="D39" s="17">
        <v>2.3333333333333335</v>
      </c>
      <c r="E39" s="9">
        <v>3</v>
      </c>
      <c r="F39">
        <f t="shared" si="0"/>
        <v>9</v>
      </c>
      <c r="I39" s="17"/>
    </row>
    <row r="40" spans="1:14" x14ac:dyDescent="0.35">
      <c r="A40" s="8">
        <v>34</v>
      </c>
      <c r="B40" s="28">
        <v>5</v>
      </c>
      <c r="C40" s="17">
        <v>6.333333333333333</v>
      </c>
      <c r="D40" s="17">
        <v>4.333333333333333</v>
      </c>
      <c r="E40" s="9">
        <v>5.2222222222222214</v>
      </c>
      <c r="F40">
        <f t="shared" si="0"/>
        <v>15.666666666666664</v>
      </c>
      <c r="I40" s="17"/>
    </row>
    <row r="41" spans="1:14" x14ac:dyDescent="0.35">
      <c r="A41" s="8">
        <v>35</v>
      </c>
      <c r="B41" s="28">
        <v>4</v>
      </c>
      <c r="C41" s="17">
        <v>5.666666666666667</v>
      </c>
      <c r="D41" s="17">
        <v>3</v>
      </c>
      <c r="E41" s="9">
        <v>4.2222222222222223</v>
      </c>
      <c r="F41">
        <f t="shared" si="0"/>
        <v>12.666666666666668</v>
      </c>
      <c r="I41" s="17"/>
    </row>
    <row r="42" spans="1:14" x14ac:dyDescent="0.35">
      <c r="A42" s="8">
        <v>36</v>
      </c>
      <c r="B42" s="28">
        <v>6.333333333333333</v>
      </c>
      <c r="C42" s="17">
        <v>6.333333333333333</v>
      </c>
      <c r="D42" s="17">
        <v>6.666666666666667</v>
      </c>
      <c r="E42" s="9">
        <v>6.4444444444444438</v>
      </c>
      <c r="F42">
        <f t="shared" si="0"/>
        <v>19.333333333333332</v>
      </c>
      <c r="I42" s="17"/>
    </row>
    <row r="43" spans="1:14" x14ac:dyDescent="0.35">
      <c r="A43" s="3" t="s">
        <v>3</v>
      </c>
      <c r="B43" s="3">
        <v>5.2731481481481488</v>
      </c>
      <c r="C43" s="10">
        <v>5.2037037037037024</v>
      </c>
      <c r="D43" s="10">
        <v>4.5787037037037051</v>
      </c>
      <c r="E43" s="11">
        <v>5.0185185185185182</v>
      </c>
    </row>
    <row r="44" spans="1:14" x14ac:dyDescent="0.35">
      <c r="A44" t="s">
        <v>15</v>
      </c>
      <c r="B44">
        <f>SUM(B7:B42)</f>
        <v>189.83333333333334</v>
      </c>
      <c r="C44">
        <f>SUM(C7:C42)</f>
        <v>187.33333333333329</v>
      </c>
      <c r="D44">
        <f t="shared" ref="D44:F44" si="1">SUM(D7:D42)</f>
        <v>164.83333333333337</v>
      </c>
      <c r="F44">
        <f t="shared" si="1"/>
        <v>542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29" t="s">
        <v>6</v>
      </c>
      <c r="B48" s="29" t="s">
        <v>7</v>
      </c>
      <c r="C48" s="29" t="s">
        <v>8</v>
      </c>
      <c r="D48" s="29" t="s">
        <v>9</v>
      </c>
      <c r="E48" s="29" t="s">
        <v>10</v>
      </c>
      <c r="F48" s="29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10.532407407406026</v>
      </c>
      <c r="C49">
        <v>2</v>
      </c>
      <c r="D49">
        <v>5.2662037037030132</v>
      </c>
      <c r="E49">
        <v>5.5646795722962175</v>
      </c>
      <c r="H49" s="18" t="s">
        <v>0</v>
      </c>
      <c r="I49" s="20">
        <f>3-1</f>
        <v>2</v>
      </c>
      <c r="J49" s="20">
        <f>SUMSQ(B44:D44)/36-I54</f>
        <v>10.532407407407391</v>
      </c>
      <c r="K49" s="20">
        <f>J49/I49</f>
        <v>5.2662037037036953</v>
      </c>
      <c r="L49" s="21">
        <f>K49/K51</f>
        <v>5.5646795722969884</v>
      </c>
      <c r="M49" s="20">
        <f>FINV(0.05,I49,I51)</f>
        <v>3.127675600959142</v>
      </c>
      <c r="N49" s="16" t="str">
        <f>IF(L49&gt;M49, "*", "tn")</f>
        <v>*</v>
      </c>
    </row>
    <row r="50" spans="1:14" ht="15.5" x14ac:dyDescent="0.35">
      <c r="A50" t="s">
        <v>81</v>
      </c>
      <c r="B50">
        <v>133.574074074073</v>
      </c>
      <c r="C50">
        <v>35</v>
      </c>
      <c r="D50">
        <v>3.8164021164020858</v>
      </c>
      <c r="E50">
        <v>4.0327066880982159</v>
      </c>
      <c r="F50">
        <v>3.4812271783742921E-7</v>
      </c>
      <c r="G50" t="s">
        <v>13</v>
      </c>
      <c r="H50" s="18" t="s">
        <v>25</v>
      </c>
      <c r="I50" s="20">
        <f>36-1</f>
        <v>35</v>
      </c>
      <c r="J50" s="20">
        <f>SUMSQ(F7:F42)/3-I54</f>
        <v>133.574074074073</v>
      </c>
      <c r="K50" s="20">
        <f>J50/I50</f>
        <v>3.8164021164020858</v>
      </c>
      <c r="L50" s="20">
        <f>K50/K51</f>
        <v>4.0327066880982523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66.245370370372854</v>
      </c>
      <c r="C51">
        <v>70</v>
      </c>
      <c r="D51">
        <v>0.94636243386246932</v>
      </c>
      <c r="H51" s="18" t="s">
        <v>26</v>
      </c>
      <c r="I51" s="20">
        <f>I50*I49</f>
        <v>70</v>
      </c>
      <c r="J51" s="20">
        <f>J52-J50-J49</f>
        <v>66.245370370372257</v>
      </c>
      <c r="K51" s="20">
        <f>J51/I51</f>
        <v>0.94636243386246077</v>
      </c>
      <c r="L51" s="20"/>
      <c r="M51" s="20"/>
      <c r="N51" s="19"/>
    </row>
    <row r="52" spans="1:14" ht="15" thickBot="1" x14ac:dyDescent="0.4">
      <c r="A52" s="12" t="s">
        <v>15</v>
      </c>
      <c r="B52" s="12">
        <v>210.35185185185188</v>
      </c>
      <c r="C52" s="12">
        <v>107</v>
      </c>
      <c r="D52" s="12">
        <v>1.9659051574939428</v>
      </c>
      <c r="E52" s="12"/>
      <c r="F52" s="12"/>
      <c r="H52" s="18" t="s">
        <v>15</v>
      </c>
      <c r="I52" s="20">
        <f>(36*3)-1</f>
        <v>107</v>
      </c>
      <c r="J52" s="20">
        <f>SUMSQ(B7:D42)-I54</f>
        <v>210.35185185185264</v>
      </c>
      <c r="K52" s="20"/>
      <c r="L52" s="20"/>
      <c r="M52" s="20"/>
      <c r="N52" s="19"/>
    </row>
    <row r="53" spans="1:14" x14ac:dyDescent="0.35">
      <c r="A53" t="s">
        <v>82</v>
      </c>
      <c r="J53" s="24"/>
      <c r="K53" s="24"/>
      <c r="L53" s="24"/>
      <c r="M53" s="25"/>
      <c r="N53" s="25"/>
    </row>
    <row r="54" spans="1:14" x14ac:dyDescent="0.35">
      <c r="A54" t="s">
        <v>83</v>
      </c>
      <c r="H54" s="14" t="s">
        <v>27</v>
      </c>
      <c r="I54" s="15">
        <f>SUMSQ(F44)/108</f>
        <v>2720.037037037037</v>
      </c>
      <c r="J54" s="15"/>
      <c r="K54" s="15"/>
      <c r="L54" s="15"/>
    </row>
    <row r="55" spans="1:14" x14ac:dyDescent="0.35">
      <c r="A55" t="s">
        <v>84</v>
      </c>
      <c r="H55" s="23" t="s">
        <v>28</v>
      </c>
      <c r="I55" s="24">
        <f>(SQRT(K51)/E43)*100</f>
        <v>19.38443803963958</v>
      </c>
      <c r="J55" s="15"/>
      <c r="K55" s="15"/>
      <c r="L55" s="15"/>
    </row>
    <row r="56" spans="1:14" x14ac:dyDescent="0.35">
      <c r="A56" t="s">
        <v>85</v>
      </c>
    </row>
    <row r="57" spans="1:14" x14ac:dyDescent="0.35">
      <c r="A57" t="s">
        <v>86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57"/>
  <sheetViews>
    <sheetView topLeftCell="A4" workbookViewId="0">
      <selection activeCell="J56" sqref="J56"/>
    </sheetView>
  </sheetViews>
  <sheetFormatPr defaultColWidth="9.1796875" defaultRowHeight="14.5" x14ac:dyDescent="0.35"/>
  <cols>
    <col min="1" max="1" width="19.7265625" bestFit="1" customWidth="1"/>
    <col min="2" max="5" width="12" bestFit="1" customWidth="1"/>
  </cols>
  <sheetData>
    <row r="1" spans="1:6" x14ac:dyDescent="0.35">
      <c r="A1" t="s">
        <v>2</v>
      </c>
    </row>
    <row r="2" spans="1:6" x14ac:dyDescent="0.35">
      <c r="A2" t="s">
        <v>87</v>
      </c>
    </row>
    <row r="5" spans="1:6" x14ac:dyDescent="0.35">
      <c r="A5" s="1" t="s">
        <v>88</v>
      </c>
      <c r="B5" s="1" t="s">
        <v>0</v>
      </c>
      <c r="C5" s="5"/>
      <c r="D5" s="5"/>
      <c r="E5" s="6"/>
    </row>
    <row r="6" spans="1:6" x14ac:dyDescent="0.35">
      <c r="A6" s="1" t="s">
        <v>81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131.66666666666666</v>
      </c>
      <c r="C7" s="7">
        <v>64.666666666666671</v>
      </c>
      <c r="D7" s="7">
        <v>113</v>
      </c>
      <c r="E7" s="2">
        <v>103.1111111111111</v>
      </c>
      <c r="F7">
        <f>SUM(B7:D7)</f>
        <v>309.33333333333331</v>
      </c>
    </row>
    <row r="8" spans="1:6" x14ac:dyDescent="0.35">
      <c r="A8" s="8">
        <v>2</v>
      </c>
      <c r="B8" s="8">
        <v>176.66666666666666</v>
      </c>
      <c r="C8">
        <v>112.66666666666667</v>
      </c>
      <c r="D8">
        <v>147.66666666666666</v>
      </c>
      <c r="E8" s="9">
        <v>145.66666666666666</v>
      </c>
      <c r="F8">
        <f t="shared" ref="F8:F42" si="0">SUM(B8:D8)</f>
        <v>437</v>
      </c>
    </row>
    <row r="9" spans="1:6" x14ac:dyDescent="0.35">
      <c r="A9" s="8">
        <v>3</v>
      </c>
      <c r="B9" s="8">
        <v>62.666666666666664</v>
      </c>
      <c r="C9">
        <v>41</v>
      </c>
      <c r="D9">
        <v>67.333333333333329</v>
      </c>
      <c r="E9" s="9">
        <v>57</v>
      </c>
      <c r="F9">
        <f t="shared" si="0"/>
        <v>171</v>
      </c>
    </row>
    <row r="10" spans="1:6" x14ac:dyDescent="0.35">
      <c r="A10" s="8">
        <v>4</v>
      </c>
      <c r="B10" s="8">
        <v>95.666666666666671</v>
      </c>
      <c r="C10">
        <v>108.66666666666667</v>
      </c>
      <c r="D10">
        <v>90</v>
      </c>
      <c r="E10" s="9">
        <v>98.111111111111128</v>
      </c>
      <c r="F10">
        <f t="shared" si="0"/>
        <v>294.33333333333337</v>
      </c>
    </row>
    <row r="11" spans="1:6" x14ac:dyDescent="0.35">
      <c r="A11" s="8">
        <v>5</v>
      </c>
      <c r="B11" s="8">
        <v>113.66666666666667</v>
      </c>
      <c r="C11">
        <v>141</v>
      </c>
      <c r="D11">
        <v>81.666666666666671</v>
      </c>
      <c r="E11" s="9">
        <v>112.11111111111113</v>
      </c>
      <c r="F11">
        <f t="shared" si="0"/>
        <v>336.33333333333337</v>
      </c>
    </row>
    <row r="12" spans="1:6" x14ac:dyDescent="0.35">
      <c r="A12" s="8">
        <v>6</v>
      </c>
      <c r="B12" s="8">
        <v>162.66666666666666</v>
      </c>
      <c r="C12">
        <v>56.666666666666664</v>
      </c>
      <c r="D12">
        <v>132</v>
      </c>
      <c r="E12" s="9">
        <v>117.1111111111111</v>
      </c>
      <c r="F12">
        <f t="shared" si="0"/>
        <v>351.33333333333331</v>
      </c>
    </row>
    <row r="13" spans="1:6" x14ac:dyDescent="0.35">
      <c r="A13" s="8">
        <v>7</v>
      </c>
      <c r="B13" s="8">
        <v>59.333333333333336</v>
      </c>
      <c r="C13">
        <v>38.666666666666664</v>
      </c>
      <c r="D13">
        <v>43.333333333333336</v>
      </c>
      <c r="E13" s="9">
        <v>47.111111111111114</v>
      </c>
      <c r="F13">
        <f t="shared" si="0"/>
        <v>141.33333333333334</v>
      </c>
    </row>
    <row r="14" spans="1:6" x14ac:dyDescent="0.35">
      <c r="A14" s="8">
        <v>8</v>
      </c>
      <c r="B14" s="8">
        <v>89.666666666666671</v>
      </c>
      <c r="C14">
        <v>128.33333333333334</v>
      </c>
      <c r="D14">
        <v>86.333333333333329</v>
      </c>
      <c r="E14" s="9">
        <v>101.44444444444444</v>
      </c>
      <c r="F14">
        <f t="shared" si="0"/>
        <v>304.33333333333331</v>
      </c>
    </row>
    <row r="15" spans="1:6" x14ac:dyDescent="0.35">
      <c r="A15" s="8">
        <v>9</v>
      </c>
      <c r="B15" s="8">
        <v>100.66666666666667</v>
      </c>
      <c r="C15">
        <v>173.33333333333334</v>
      </c>
      <c r="D15">
        <v>101</v>
      </c>
      <c r="E15" s="9">
        <v>125</v>
      </c>
      <c r="F15">
        <f t="shared" si="0"/>
        <v>375</v>
      </c>
    </row>
    <row r="16" spans="1:6" x14ac:dyDescent="0.35">
      <c r="A16" s="8">
        <v>10</v>
      </c>
      <c r="B16" s="8">
        <v>132.33333333333334</v>
      </c>
      <c r="C16">
        <v>113.66666666666667</v>
      </c>
      <c r="D16">
        <v>86.666666666666671</v>
      </c>
      <c r="E16" s="9">
        <v>110.8888888888889</v>
      </c>
      <c r="F16">
        <f t="shared" si="0"/>
        <v>332.66666666666669</v>
      </c>
    </row>
    <row r="17" spans="1:6" x14ac:dyDescent="0.35">
      <c r="A17" s="8">
        <v>11</v>
      </c>
      <c r="B17" s="8">
        <v>102.66666666666667</v>
      </c>
      <c r="C17">
        <v>173</v>
      </c>
      <c r="D17">
        <v>129.66666666666666</v>
      </c>
      <c r="E17" s="9">
        <v>135.11111111111111</v>
      </c>
      <c r="F17">
        <f t="shared" si="0"/>
        <v>405.33333333333337</v>
      </c>
    </row>
    <row r="18" spans="1:6" x14ac:dyDescent="0.35">
      <c r="A18" s="8">
        <v>12</v>
      </c>
      <c r="B18" s="8">
        <v>152.33333333333334</v>
      </c>
      <c r="C18">
        <v>85</v>
      </c>
      <c r="D18">
        <v>204.33333333333334</v>
      </c>
      <c r="E18" s="9">
        <v>147.22222222222223</v>
      </c>
      <c r="F18">
        <f t="shared" si="0"/>
        <v>441.66666666666669</v>
      </c>
    </row>
    <row r="19" spans="1:6" x14ac:dyDescent="0.35">
      <c r="A19" s="8">
        <v>13</v>
      </c>
      <c r="B19" s="8">
        <v>55</v>
      </c>
      <c r="C19">
        <v>116.33333333333333</v>
      </c>
      <c r="D19">
        <v>92.666666666666671</v>
      </c>
      <c r="E19" s="9">
        <v>88</v>
      </c>
      <c r="F19">
        <f t="shared" si="0"/>
        <v>264</v>
      </c>
    </row>
    <row r="20" spans="1:6" x14ac:dyDescent="0.35">
      <c r="A20" s="8">
        <v>14</v>
      </c>
      <c r="B20" s="8">
        <v>137</v>
      </c>
      <c r="C20">
        <v>143</v>
      </c>
      <c r="D20">
        <v>74.333333333333329</v>
      </c>
      <c r="E20" s="9">
        <v>118.1111111111111</v>
      </c>
      <c r="F20">
        <f t="shared" si="0"/>
        <v>354.33333333333331</v>
      </c>
    </row>
    <row r="21" spans="1:6" x14ac:dyDescent="0.35">
      <c r="A21" s="8">
        <v>15</v>
      </c>
      <c r="B21" s="8">
        <v>78.333333333333329</v>
      </c>
      <c r="C21">
        <v>132.66666666666666</v>
      </c>
      <c r="D21">
        <v>153.33333333333334</v>
      </c>
      <c r="E21" s="9">
        <v>121.44444444444446</v>
      </c>
      <c r="F21">
        <f t="shared" si="0"/>
        <v>364.33333333333337</v>
      </c>
    </row>
    <row r="22" spans="1:6" x14ac:dyDescent="0.35">
      <c r="A22" s="8">
        <v>16</v>
      </c>
      <c r="B22" s="8">
        <v>71.333333333333329</v>
      </c>
      <c r="C22">
        <v>71.666666666666671</v>
      </c>
      <c r="D22">
        <v>102</v>
      </c>
      <c r="E22" s="9">
        <v>81.666666666666671</v>
      </c>
      <c r="F22">
        <f t="shared" si="0"/>
        <v>245</v>
      </c>
    </row>
    <row r="23" spans="1:6" x14ac:dyDescent="0.35">
      <c r="A23" s="8">
        <v>17</v>
      </c>
      <c r="B23" s="8">
        <v>71.666666666666671</v>
      </c>
      <c r="C23">
        <v>70</v>
      </c>
      <c r="D23">
        <v>61</v>
      </c>
      <c r="E23" s="9">
        <v>67.555555555555557</v>
      </c>
      <c r="F23">
        <f t="shared" si="0"/>
        <v>202.66666666666669</v>
      </c>
    </row>
    <row r="24" spans="1:6" x14ac:dyDescent="0.35">
      <c r="A24" s="8">
        <v>18</v>
      </c>
      <c r="B24" s="8">
        <v>71</v>
      </c>
      <c r="C24">
        <v>64.666666666666671</v>
      </c>
      <c r="D24">
        <v>56.666666666666664</v>
      </c>
      <c r="E24" s="9">
        <v>64.111111111111114</v>
      </c>
      <c r="F24">
        <f t="shared" si="0"/>
        <v>192.33333333333334</v>
      </c>
    </row>
    <row r="25" spans="1:6" x14ac:dyDescent="0.35">
      <c r="A25" s="8">
        <v>19</v>
      </c>
      <c r="B25" s="8">
        <v>79.666666666666671</v>
      </c>
      <c r="C25">
        <v>33.333333333333336</v>
      </c>
      <c r="D25">
        <v>131</v>
      </c>
      <c r="E25" s="9">
        <v>81.333333333333329</v>
      </c>
      <c r="F25">
        <f t="shared" si="0"/>
        <v>244</v>
      </c>
    </row>
    <row r="26" spans="1:6" x14ac:dyDescent="0.35">
      <c r="A26" s="8">
        <v>20</v>
      </c>
      <c r="B26" s="8">
        <v>97.333333333333329</v>
      </c>
      <c r="C26">
        <v>191.66666666666666</v>
      </c>
      <c r="D26">
        <v>62</v>
      </c>
      <c r="E26" s="9">
        <v>117</v>
      </c>
      <c r="F26">
        <f t="shared" si="0"/>
        <v>351</v>
      </c>
    </row>
    <row r="27" spans="1:6" x14ac:dyDescent="0.35">
      <c r="A27" s="8">
        <v>21</v>
      </c>
      <c r="B27" s="8">
        <v>129.66666666666666</v>
      </c>
      <c r="C27">
        <v>118.33333333333333</v>
      </c>
      <c r="D27">
        <v>46</v>
      </c>
      <c r="E27" s="9">
        <v>98</v>
      </c>
      <c r="F27">
        <f t="shared" si="0"/>
        <v>294</v>
      </c>
    </row>
    <row r="28" spans="1:6" x14ac:dyDescent="0.35">
      <c r="A28" s="8">
        <v>22</v>
      </c>
      <c r="B28" s="8">
        <v>152</v>
      </c>
      <c r="C28">
        <v>161</v>
      </c>
      <c r="D28">
        <v>104.66666666666667</v>
      </c>
      <c r="E28" s="9">
        <v>139.22222222222223</v>
      </c>
      <c r="F28">
        <f t="shared" si="0"/>
        <v>417.66666666666669</v>
      </c>
    </row>
    <row r="29" spans="1:6" x14ac:dyDescent="0.35">
      <c r="A29" s="8">
        <v>23</v>
      </c>
      <c r="B29" s="8">
        <v>62.666666666666664</v>
      </c>
      <c r="C29">
        <v>53</v>
      </c>
      <c r="D29">
        <v>141.33333333333334</v>
      </c>
      <c r="E29" s="9">
        <v>85.666666666666671</v>
      </c>
      <c r="F29">
        <f t="shared" si="0"/>
        <v>257</v>
      </c>
    </row>
    <row r="30" spans="1:6" x14ac:dyDescent="0.35">
      <c r="A30" s="8">
        <v>24</v>
      </c>
      <c r="B30" s="8">
        <v>40.333333333333336</v>
      </c>
      <c r="C30">
        <v>89.666666666666671</v>
      </c>
      <c r="D30">
        <v>58.333333333333336</v>
      </c>
      <c r="E30" s="9">
        <v>62.777777777777779</v>
      </c>
      <c r="F30">
        <f t="shared" si="0"/>
        <v>188.33333333333334</v>
      </c>
    </row>
    <row r="31" spans="1:6" x14ac:dyDescent="0.35">
      <c r="A31" s="8">
        <v>25</v>
      </c>
      <c r="B31" s="8">
        <v>49</v>
      </c>
      <c r="C31">
        <v>139.33333333333334</v>
      </c>
      <c r="D31">
        <v>64.666666666666671</v>
      </c>
      <c r="E31" s="9">
        <v>84.333333333333329</v>
      </c>
      <c r="F31">
        <f t="shared" si="0"/>
        <v>253</v>
      </c>
    </row>
    <row r="32" spans="1:6" x14ac:dyDescent="0.35">
      <c r="A32" s="8">
        <v>26</v>
      </c>
      <c r="B32" s="8">
        <v>95</v>
      </c>
      <c r="C32">
        <v>56.333333333333336</v>
      </c>
      <c r="D32">
        <v>86</v>
      </c>
      <c r="E32" s="9">
        <v>79.111111111111114</v>
      </c>
      <c r="F32">
        <f t="shared" si="0"/>
        <v>237.33333333333334</v>
      </c>
    </row>
    <row r="33" spans="1:14" x14ac:dyDescent="0.35">
      <c r="A33" s="8">
        <v>27</v>
      </c>
      <c r="B33" s="8">
        <v>94</v>
      </c>
      <c r="C33">
        <v>140.66666666666666</v>
      </c>
      <c r="D33">
        <v>206.66666666666666</v>
      </c>
      <c r="E33" s="9">
        <v>147.11111111111111</v>
      </c>
      <c r="F33">
        <f t="shared" si="0"/>
        <v>441.33333333333331</v>
      </c>
    </row>
    <row r="34" spans="1:14" x14ac:dyDescent="0.35">
      <c r="A34" s="8">
        <v>28</v>
      </c>
      <c r="B34" s="8">
        <v>53.666666666666664</v>
      </c>
      <c r="C34">
        <v>76.333333333333329</v>
      </c>
      <c r="D34">
        <v>138</v>
      </c>
      <c r="E34" s="9">
        <v>89.333333333333329</v>
      </c>
      <c r="F34">
        <f t="shared" si="0"/>
        <v>268</v>
      </c>
    </row>
    <row r="35" spans="1:14" x14ac:dyDescent="0.35">
      <c r="A35" s="8">
        <v>29</v>
      </c>
      <c r="B35" s="8">
        <v>97.333333333333329</v>
      </c>
      <c r="C35">
        <v>37.333333333333336</v>
      </c>
      <c r="D35">
        <v>98.333333333333329</v>
      </c>
      <c r="E35" s="9">
        <v>77.666666666666671</v>
      </c>
      <c r="F35">
        <f t="shared" si="0"/>
        <v>233</v>
      </c>
    </row>
    <row r="36" spans="1:14" x14ac:dyDescent="0.35">
      <c r="A36" s="8">
        <v>30</v>
      </c>
      <c r="B36" s="8">
        <v>153.33333333333334</v>
      </c>
      <c r="C36">
        <v>86</v>
      </c>
      <c r="D36">
        <v>73.666666666666671</v>
      </c>
      <c r="E36" s="9">
        <v>104.33333333333333</v>
      </c>
      <c r="F36">
        <f t="shared" si="0"/>
        <v>313</v>
      </c>
    </row>
    <row r="37" spans="1:14" x14ac:dyDescent="0.35">
      <c r="A37" s="8">
        <v>31</v>
      </c>
      <c r="B37" s="8">
        <v>73.333333333333329</v>
      </c>
      <c r="C37">
        <v>40</v>
      </c>
      <c r="D37">
        <v>55</v>
      </c>
      <c r="E37" s="9">
        <v>56.111111111111107</v>
      </c>
      <c r="F37">
        <f t="shared" si="0"/>
        <v>168.33333333333331</v>
      </c>
    </row>
    <row r="38" spans="1:14" x14ac:dyDescent="0.35">
      <c r="A38" s="8">
        <v>32</v>
      </c>
      <c r="B38" s="8">
        <v>43</v>
      </c>
      <c r="C38">
        <v>41.333333333333336</v>
      </c>
      <c r="D38">
        <v>54</v>
      </c>
      <c r="E38" s="9">
        <v>46.111111111111114</v>
      </c>
      <c r="F38">
        <f t="shared" si="0"/>
        <v>138.33333333333334</v>
      </c>
    </row>
    <row r="39" spans="1:14" x14ac:dyDescent="0.35">
      <c r="A39" s="8">
        <v>33</v>
      </c>
      <c r="B39" s="8">
        <v>40.333333333333336</v>
      </c>
      <c r="C39">
        <v>31</v>
      </c>
      <c r="D39">
        <v>39.666666666666664</v>
      </c>
      <c r="E39" s="9">
        <v>37</v>
      </c>
      <c r="F39">
        <f t="shared" si="0"/>
        <v>111</v>
      </c>
    </row>
    <row r="40" spans="1:14" x14ac:dyDescent="0.35">
      <c r="A40" s="8">
        <v>34</v>
      </c>
      <c r="B40" s="8">
        <v>172</v>
      </c>
      <c r="C40">
        <v>92.666666666666671</v>
      </c>
      <c r="D40">
        <v>89.333333333333329</v>
      </c>
      <c r="E40" s="9">
        <v>118</v>
      </c>
      <c r="F40">
        <f t="shared" si="0"/>
        <v>354</v>
      </c>
    </row>
    <row r="41" spans="1:14" x14ac:dyDescent="0.35">
      <c r="A41" s="8">
        <v>35</v>
      </c>
      <c r="B41" s="8">
        <v>50.333333333333336</v>
      </c>
      <c r="C41">
        <v>99.666666666666671</v>
      </c>
      <c r="D41">
        <v>61.333333333333336</v>
      </c>
      <c r="E41" s="9">
        <v>70.444444444444443</v>
      </c>
      <c r="F41">
        <f t="shared" si="0"/>
        <v>211.33333333333334</v>
      </c>
    </row>
    <row r="42" spans="1:14" x14ac:dyDescent="0.35">
      <c r="A42" s="8">
        <v>36</v>
      </c>
      <c r="B42" s="8">
        <v>93.666666666666671</v>
      </c>
      <c r="C42">
        <v>153.66666666666666</v>
      </c>
      <c r="D42">
        <v>90.666666666666671</v>
      </c>
      <c r="E42" s="9">
        <v>112.66666666666667</v>
      </c>
      <c r="F42">
        <f t="shared" si="0"/>
        <v>338</v>
      </c>
    </row>
    <row r="43" spans="1:14" x14ac:dyDescent="0.35">
      <c r="A43" s="3" t="s">
        <v>3</v>
      </c>
      <c r="B43" s="3">
        <v>95.583333333333343</v>
      </c>
      <c r="C43" s="10">
        <v>96.564814814814824</v>
      </c>
      <c r="D43" s="10">
        <v>95.101851851851848</v>
      </c>
      <c r="E43" s="11">
        <v>95.75</v>
      </c>
    </row>
    <row r="44" spans="1:14" x14ac:dyDescent="0.35">
      <c r="A44" t="s">
        <v>15</v>
      </c>
      <c r="B44">
        <f>SUM(B7:B42)</f>
        <v>3441.0000000000005</v>
      </c>
      <c r="C44">
        <f>SUM(C7:C42)</f>
        <v>3476.3333333333335</v>
      </c>
      <c r="D44">
        <f t="shared" ref="D44" si="1">SUM(D7:D42)</f>
        <v>3423.6666666666665</v>
      </c>
      <c r="F44">
        <f>SUM(F7:F42)</f>
        <v>10341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30" t="s">
        <v>6</v>
      </c>
      <c r="B48" s="30" t="s">
        <v>7</v>
      </c>
      <c r="C48" s="30" t="s">
        <v>8</v>
      </c>
      <c r="D48" s="30" t="s">
        <v>9</v>
      </c>
      <c r="E48" s="30" t="s">
        <v>10</v>
      </c>
      <c r="F48" s="30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40.024691358208656</v>
      </c>
      <c r="C49">
        <v>2</v>
      </c>
      <c r="D49">
        <v>20.012345679104328</v>
      </c>
      <c r="E49">
        <v>1.5018107228851763E-2</v>
      </c>
      <c r="H49" s="18" t="s">
        <v>0</v>
      </c>
      <c r="I49" s="20">
        <f>3-1</f>
        <v>2</v>
      </c>
      <c r="J49" s="20">
        <f>SUMSQ(B44:D44)/36-I54</f>
        <v>40.024691358208656</v>
      </c>
      <c r="K49" s="20">
        <f>J49/I49</f>
        <v>20.012345679104328</v>
      </c>
      <c r="L49" s="21">
        <f>K49/K51</f>
        <v>1.5018107228851621E-2</v>
      </c>
      <c r="M49" s="20">
        <f>FINV(0.05,I49,I51)</f>
        <v>3.127675600959142</v>
      </c>
      <c r="N49" s="16" t="str">
        <f>IF(L49&gt;M49, "*", "tn")</f>
        <v>tn</v>
      </c>
    </row>
    <row r="50" spans="1:14" ht="15.5" x14ac:dyDescent="0.35">
      <c r="A50" t="s">
        <v>81</v>
      </c>
      <c r="B50">
        <v>95435.212962963153</v>
      </c>
      <c r="C50">
        <v>35</v>
      </c>
      <c r="D50">
        <v>2726.7203703703758</v>
      </c>
      <c r="E50">
        <v>2.0462458305462103</v>
      </c>
      <c r="F50">
        <v>5.5343786265204548E-3</v>
      </c>
      <c r="G50" t="s">
        <v>13</v>
      </c>
      <c r="H50" s="18" t="s">
        <v>25</v>
      </c>
      <c r="I50" s="20">
        <f>36-1</f>
        <v>35</v>
      </c>
      <c r="J50" s="20">
        <f>SUMSQ(F7:F42)/3-I54</f>
        <v>95435.21296296292</v>
      </c>
      <c r="K50" s="20">
        <f>J50/I50</f>
        <v>2726.720370370369</v>
      </c>
      <c r="L50" s="20">
        <f>K50/K51</f>
        <v>2.0462458305461859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93278.345679011953</v>
      </c>
      <c r="C51">
        <v>70</v>
      </c>
      <c r="D51">
        <v>1332.5477954144565</v>
      </c>
      <c r="H51" s="18" t="s">
        <v>26</v>
      </c>
      <c r="I51" s="20">
        <f>I50*I49</f>
        <v>70</v>
      </c>
      <c r="J51" s="20">
        <f>J52-J50-J49</f>
        <v>93278.345679012826</v>
      </c>
      <c r="K51" s="20">
        <f>J51/I51</f>
        <v>1332.547795414469</v>
      </c>
      <c r="L51" s="20"/>
      <c r="M51" s="20"/>
      <c r="N51" s="19"/>
    </row>
    <row r="52" spans="1:14" ht="15" thickBot="1" x14ac:dyDescent="0.4">
      <c r="A52" s="12" t="s">
        <v>15</v>
      </c>
      <c r="B52" s="12">
        <v>188753.58333333331</v>
      </c>
      <c r="C52" s="12">
        <v>107</v>
      </c>
      <c r="D52" s="12">
        <v>1764.0521806853581</v>
      </c>
      <c r="E52" s="12"/>
      <c r="F52" s="12"/>
      <c r="H52" s="18" t="s">
        <v>15</v>
      </c>
      <c r="I52" s="20">
        <f>(36*3)-1</f>
        <v>107</v>
      </c>
      <c r="J52" s="20">
        <f>SUMSQ(B7:D42)-I54</f>
        <v>188753.58333333395</v>
      </c>
      <c r="K52" s="20"/>
      <c r="L52" s="20"/>
      <c r="M52" s="20"/>
      <c r="N52" s="19"/>
    </row>
    <row r="53" spans="1:14" x14ac:dyDescent="0.35">
      <c r="A53" t="s">
        <v>89</v>
      </c>
      <c r="J53" s="24"/>
      <c r="K53" s="24"/>
      <c r="L53" s="24"/>
      <c r="M53" s="25"/>
      <c r="N53" s="25"/>
    </row>
    <row r="54" spans="1:14" x14ac:dyDescent="0.35">
      <c r="A54" t="s">
        <v>90</v>
      </c>
      <c r="H54" s="14" t="s">
        <v>27</v>
      </c>
      <c r="I54" s="15">
        <f>SUMSQ(F44)/108</f>
        <v>990150.75</v>
      </c>
      <c r="J54" s="15"/>
      <c r="K54" s="15"/>
      <c r="L54" s="15"/>
    </row>
    <row r="55" spans="1:14" x14ac:dyDescent="0.35">
      <c r="A55" t="s">
        <v>91</v>
      </c>
      <c r="H55" s="23" t="s">
        <v>28</v>
      </c>
      <c r="I55" s="24">
        <f>(SQRT(K51)/E43)*100</f>
        <v>38.124364659321316</v>
      </c>
      <c r="J55" s="15"/>
      <c r="K55" s="15"/>
      <c r="L55" s="15"/>
    </row>
    <row r="56" spans="1:14" x14ac:dyDescent="0.35">
      <c r="A56" t="s">
        <v>92</v>
      </c>
    </row>
    <row r="57" spans="1:14" x14ac:dyDescent="0.35">
      <c r="A57" t="s">
        <v>93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57"/>
  <sheetViews>
    <sheetView workbookViewId="0">
      <selection activeCell="K19" sqref="K19"/>
    </sheetView>
  </sheetViews>
  <sheetFormatPr defaultRowHeight="14.5" x14ac:dyDescent="0.35"/>
  <cols>
    <col min="1" max="1" width="18.453125" bestFit="1" customWidth="1"/>
    <col min="2" max="5" width="12" bestFit="1" customWidth="1"/>
    <col min="8" max="8" width="19.1796875" customWidth="1"/>
  </cols>
  <sheetData>
    <row r="1" spans="1:6" x14ac:dyDescent="0.35">
      <c r="A1" t="s">
        <v>2</v>
      </c>
    </row>
    <row r="2" spans="1:6" x14ac:dyDescent="0.35">
      <c r="A2" t="s">
        <v>94</v>
      </c>
    </row>
    <row r="5" spans="1:6" x14ac:dyDescent="0.35">
      <c r="A5" s="1" t="s">
        <v>95</v>
      </c>
      <c r="B5" s="1" t="s">
        <v>0</v>
      </c>
      <c r="C5" s="5"/>
      <c r="D5" s="5"/>
      <c r="E5" s="6"/>
    </row>
    <row r="6" spans="1:6" x14ac:dyDescent="0.35">
      <c r="A6" s="1" t="s">
        <v>81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128.66666666666666</v>
      </c>
      <c r="C7" s="7">
        <v>60.333333333333336</v>
      </c>
      <c r="D7" s="7">
        <v>108.66666666666667</v>
      </c>
      <c r="E7" s="2">
        <v>99.222222222222229</v>
      </c>
      <c r="F7">
        <f>SUM(B7:D7)</f>
        <v>297.66666666666669</v>
      </c>
    </row>
    <row r="8" spans="1:6" x14ac:dyDescent="0.35">
      <c r="A8" s="8">
        <v>2</v>
      </c>
      <c r="B8" s="8">
        <v>165</v>
      </c>
      <c r="C8">
        <v>94.666666666666671</v>
      </c>
      <c r="D8">
        <v>143</v>
      </c>
      <c r="E8" s="9">
        <v>134.22222222222223</v>
      </c>
      <c r="F8">
        <f t="shared" ref="F8:F42" si="0">SUM(B8:D8)</f>
        <v>402.66666666666669</v>
      </c>
    </row>
    <row r="9" spans="1:6" x14ac:dyDescent="0.35">
      <c r="A9" s="8">
        <v>3</v>
      </c>
      <c r="B9" s="8">
        <v>58</v>
      </c>
      <c r="C9">
        <v>41</v>
      </c>
      <c r="D9">
        <v>66.666666666666671</v>
      </c>
      <c r="E9" s="9">
        <v>55.222222222222229</v>
      </c>
      <c r="F9">
        <f t="shared" si="0"/>
        <v>165.66666666666669</v>
      </c>
    </row>
    <row r="10" spans="1:6" x14ac:dyDescent="0.35">
      <c r="A10" s="8">
        <v>4</v>
      </c>
      <c r="B10" s="8">
        <v>95</v>
      </c>
      <c r="C10">
        <v>106</v>
      </c>
      <c r="D10">
        <v>89</v>
      </c>
      <c r="E10" s="9">
        <v>96.666666666666671</v>
      </c>
      <c r="F10">
        <f t="shared" si="0"/>
        <v>290</v>
      </c>
    </row>
    <row r="11" spans="1:6" x14ac:dyDescent="0.35">
      <c r="A11" s="8">
        <v>5</v>
      </c>
      <c r="B11" s="8">
        <v>105</v>
      </c>
      <c r="C11">
        <v>139.66666666666666</v>
      </c>
      <c r="D11">
        <v>79.666666666666671</v>
      </c>
      <c r="E11" s="9">
        <v>108.1111111111111</v>
      </c>
      <c r="F11">
        <f t="shared" si="0"/>
        <v>324.33333333333331</v>
      </c>
    </row>
    <row r="12" spans="1:6" x14ac:dyDescent="0.35">
      <c r="A12" s="8">
        <v>6</v>
      </c>
      <c r="B12" s="8">
        <v>162.66666666666666</v>
      </c>
      <c r="C12">
        <v>54.666666666666664</v>
      </c>
      <c r="D12">
        <v>131.66666666666666</v>
      </c>
      <c r="E12" s="9">
        <v>116.33333333333333</v>
      </c>
      <c r="F12">
        <f t="shared" si="0"/>
        <v>349</v>
      </c>
    </row>
    <row r="13" spans="1:6" x14ac:dyDescent="0.35">
      <c r="A13" s="8">
        <v>7</v>
      </c>
      <c r="B13" s="8">
        <v>58.666666666666664</v>
      </c>
      <c r="C13">
        <v>38.666666666666664</v>
      </c>
      <c r="D13">
        <v>43.333333333333336</v>
      </c>
      <c r="E13" s="9">
        <v>46.888888888888886</v>
      </c>
      <c r="F13">
        <f t="shared" si="0"/>
        <v>140.66666666666666</v>
      </c>
    </row>
    <row r="14" spans="1:6" x14ac:dyDescent="0.35">
      <c r="A14" s="8">
        <v>8</v>
      </c>
      <c r="B14" s="8">
        <v>85.333333333333329</v>
      </c>
      <c r="C14">
        <v>116</v>
      </c>
      <c r="D14">
        <v>84.333333333333329</v>
      </c>
      <c r="E14" s="9">
        <v>95.222222222222214</v>
      </c>
      <c r="F14">
        <f t="shared" si="0"/>
        <v>285.66666666666663</v>
      </c>
    </row>
    <row r="15" spans="1:6" x14ac:dyDescent="0.35">
      <c r="A15" s="8">
        <v>9</v>
      </c>
      <c r="B15" s="8">
        <v>95.666666666666671</v>
      </c>
      <c r="C15">
        <v>168</v>
      </c>
      <c r="D15">
        <v>98</v>
      </c>
      <c r="E15" s="9">
        <v>120.55555555555556</v>
      </c>
      <c r="F15">
        <f t="shared" si="0"/>
        <v>361.66666666666669</v>
      </c>
    </row>
    <row r="16" spans="1:6" x14ac:dyDescent="0.35">
      <c r="A16" s="8">
        <v>10</v>
      </c>
      <c r="B16" s="8">
        <v>130</v>
      </c>
      <c r="C16">
        <v>111.33333333333333</v>
      </c>
      <c r="D16">
        <v>85.333333333333329</v>
      </c>
      <c r="E16" s="9">
        <v>108.88888888888887</v>
      </c>
      <c r="F16">
        <f t="shared" si="0"/>
        <v>326.66666666666663</v>
      </c>
    </row>
    <row r="17" spans="1:6" x14ac:dyDescent="0.35">
      <c r="A17" s="8">
        <v>11</v>
      </c>
      <c r="B17" s="8">
        <v>100</v>
      </c>
      <c r="C17">
        <v>164.33333333333334</v>
      </c>
      <c r="D17">
        <v>125.66666666666667</v>
      </c>
      <c r="E17" s="9">
        <v>130.00000000000003</v>
      </c>
      <c r="F17">
        <f t="shared" si="0"/>
        <v>390.00000000000006</v>
      </c>
    </row>
    <row r="18" spans="1:6" x14ac:dyDescent="0.35">
      <c r="A18" s="8">
        <v>12</v>
      </c>
      <c r="B18" s="8">
        <v>151.66666666666666</v>
      </c>
      <c r="C18">
        <v>83.666666666666671</v>
      </c>
      <c r="D18">
        <v>201.66666666666666</v>
      </c>
      <c r="E18" s="9">
        <v>145.66666666666666</v>
      </c>
      <c r="F18">
        <f t="shared" si="0"/>
        <v>437</v>
      </c>
    </row>
    <row r="19" spans="1:6" x14ac:dyDescent="0.35">
      <c r="A19" s="8">
        <v>13</v>
      </c>
      <c r="B19" s="8">
        <v>53.333333333333336</v>
      </c>
      <c r="C19">
        <v>114.66666666666667</v>
      </c>
      <c r="D19">
        <v>91.666666666666671</v>
      </c>
      <c r="E19" s="9">
        <v>86.555555555555557</v>
      </c>
      <c r="F19">
        <f t="shared" si="0"/>
        <v>259.66666666666669</v>
      </c>
    </row>
    <row r="20" spans="1:6" x14ac:dyDescent="0.35">
      <c r="A20" s="8">
        <v>14</v>
      </c>
      <c r="B20" s="8">
        <v>135.33333333333334</v>
      </c>
      <c r="C20">
        <v>140</v>
      </c>
      <c r="D20">
        <v>69</v>
      </c>
      <c r="E20" s="9">
        <v>114.77777777777779</v>
      </c>
      <c r="F20">
        <f t="shared" si="0"/>
        <v>344.33333333333337</v>
      </c>
    </row>
    <row r="21" spans="1:6" x14ac:dyDescent="0.35">
      <c r="A21" s="8">
        <v>15</v>
      </c>
      <c r="B21" s="8">
        <v>75.666666666666671</v>
      </c>
      <c r="C21">
        <v>130.66666666666666</v>
      </c>
      <c r="D21">
        <v>151</v>
      </c>
      <c r="E21" s="9">
        <v>119.1111111111111</v>
      </c>
      <c r="F21">
        <f t="shared" si="0"/>
        <v>357.33333333333331</v>
      </c>
    </row>
    <row r="22" spans="1:6" x14ac:dyDescent="0.35">
      <c r="A22" s="8">
        <v>16</v>
      </c>
      <c r="B22" s="8">
        <v>70</v>
      </c>
      <c r="C22">
        <v>69.666666666666671</v>
      </c>
      <c r="D22">
        <v>92</v>
      </c>
      <c r="E22" s="9">
        <v>77.222222222222229</v>
      </c>
      <c r="F22">
        <f t="shared" si="0"/>
        <v>231.66666666666669</v>
      </c>
    </row>
    <row r="23" spans="1:6" x14ac:dyDescent="0.35">
      <c r="A23" s="8">
        <v>17</v>
      </c>
      <c r="B23" s="8">
        <v>71</v>
      </c>
      <c r="C23">
        <v>70</v>
      </c>
      <c r="D23">
        <v>60.666666666666664</v>
      </c>
      <c r="E23" s="9">
        <v>67.222222222222214</v>
      </c>
      <c r="F23">
        <f t="shared" si="0"/>
        <v>201.66666666666666</v>
      </c>
    </row>
    <row r="24" spans="1:6" x14ac:dyDescent="0.35">
      <c r="A24" s="8">
        <v>18</v>
      </c>
      <c r="B24" s="8">
        <v>70.666666666666671</v>
      </c>
      <c r="C24">
        <v>63</v>
      </c>
      <c r="D24">
        <v>56.333333333333336</v>
      </c>
      <c r="E24" s="9">
        <v>63.333333333333343</v>
      </c>
      <c r="F24">
        <f t="shared" si="0"/>
        <v>190.00000000000003</v>
      </c>
    </row>
    <row r="25" spans="1:6" x14ac:dyDescent="0.35">
      <c r="A25" s="8">
        <v>19</v>
      </c>
      <c r="B25" s="8">
        <v>76.666666666666671</v>
      </c>
      <c r="C25">
        <v>33.333333333333336</v>
      </c>
      <c r="D25">
        <v>129.33333333333334</v>
      </c>
      <c r="E25" s="9">
        <v>79.777777777777786</v>
      </c>
      <c r="F25">
        <f t="shared" si="0"/>
        <v>239.33333333333334</v>
      </c>
    </row>
    <row r="26" spans="1:6" x14ac:dyDescent="0.35">
      <c r="A26" s="8">
        <v>20</v>
      </c>
      <c r="B26" s="8">
        <v>93.333333333333329</v>
      </c>
      <c r="C26">
        <v>185.33333333333334</v>
      </c>
      <c r="D26">
        <v>59.333333333333336</v>
      </c>
      <c r="E26" s="9">
        <v>112.66666666666667</v>
      </c>
      <c r="F26">
        <f t="shared" si="0"/>
        <v>338</v>
      </c>
    </row>
    <row r="27" spans="1:6" x14ac:dyDescent="0.35">
      <c r="A27" s="8">
        <v>21</v>
      </c>
      <c r="B27" s="8">
        <v>105.66666666666667</v>
      </c>
      <c r="C27">
        <v>116.66666666666667</v>
      </c>
      <c r="D27">
        <v>45.666666666666664</v>
      </c>
      <c r="E27" s="9">
        <v>89.333333333333329</v>
      </c>
      <c r="F27">
        <f t="shared" si="0"/>
        <v>268</v>
      </c>
    </row>
    <row r="28" spans="1:6" x14ac:dyDescent="0.35">
      <c r="A28" s="8">
        <v>22</v>
      </c>
      <c r="B28" s="8">
        <v>148.66666666666666</v>
      </c>
      <c r="C28">
        <v>159.33333333333334</v>
      </c>
      <c r="D28">
        <v>103.33333333333333</v>
      </c>
      <c r="E28" s="9">
        <v>137.11111111111111</v>
      </c>
      <c r="F28">
        <f t="shared" si="0"/>
        <v>411.33333333333331</v>
      </c>
    </row>
    <row r="29" spans="1:6" x14ac:dyDescent="0.35">
      <c r="A29" s="8">
        <v>23</v>
      </c>
      <c r="B29" s="8">
        <v>59.333333333333336</v>
      </c>
      <c r="C29">
        <v>51.666666666666664</v>
      </c>
      <c r="D29">
        <v>135.33333333333334</v>
      </c>
      <c r="E29" s="9">
        <v>82.111111111111114</v>
      </c>
      <c r="F29">
        <f t="shared" si="0"/>
        <v>246.33333333333334</v>
      </c>
    </row>
    <row r="30" spans="1:6" x14ac:dyDescent="0.35">
      <c r="A30" s="8">
        <v>24</v>
      </c>
      <c r="B30" s="8">
        <v>39.666666666666664</v>
      </c>
      <c r="C30">
        <v>88.666666666666671</v>
      </c>
      <c r="D30">
        <v>57.666666666666664</v>
      </c>
      <c r="E30" s="9">
        <v>62</v>
      </c>
      <c r="F30">
        <f t="shared" si="0"/>
        <v>186</v>
      </c>
    </row>
    <row r="31" spans="1:6" x14ac:dyDescent="0.35">
      <c r="A31" s="8">
        <v>25</v>
      </c>
      <c r="B31" s="8">
        <v>72</v>
      </c>
      <c r="C31">
        <v>133</v>
      </c>
      <c r="D31">
        <v>61.333333333333336</v>
      </c>
      <c r="E31" s="9">
        <v>88.777777777777771</v>
      </c>
      <c r="F31">
        <f t="shared" si="0"/>
        <v>266.33333333333331</v>
      </c>
    </row>
    <row r="32" spans="1:6" x14ac:dyDescent="0.35">
      <c r="A32" s="8">
        <v>26</v>
      </c>
      <c r="B32" s="8">
        <v>90.333333333333329</v>
      </c>
      <c r="C32">
        <v>53.666666666666664</v>
      </c>
      <c r="D32">
        <v>84.333333333333329</v>
      </c>
      <c r="E32" s="9">
        <v>76.1111111111111</v>
      </c>
      <c r="F32">
        <f t="shared" si="0"/>
        <v>228.33333333333331</v>
      </c>
    </row>
    <row r="33" spans="1:14" x14ac:dyDescent="0.35">
      <c r="A33" s="8">
        <v>27</v>
      </c>
      <c r="B33" s="8">
        <v>93</v>
      </c>
      <c r="C33">
        <v>139</v>
      </c>
      <c r="D33">
        <v>206.66666666666666</v>
      </c>
      <c r="E33" s="9">
        <v>146.2222222222222</v>
      </c>
      <c r="F33">
        <f t="shared" si="0"/>
        <v>438.66666666666663</v>
      </c>
    </row>
    <row r="34" spans="1:14" x14ac:dyDescent="0.35">
      <c r="A34" s="8">
        <v>28</v>
      </c>
      <c r="B34" s="8">
        <v>53.333333333333336</v>
      </c>
      <c r="C34">
        <v>75.666666666666671</v>
      </c>
      <c r="D34">
        <v>137.33333333333334</v>
      </c>
      <c r="E34" s="9">
        <v>88.777777777777786</v>
      </c>
      <c r="F34">
        <f t="shared" si="0"/>
        <v>266.33333333333337</v>
      </c>
    </row>
    <row r="35" spans="1:14" x14ac:dyDescent="0.35">
      <c r="A35" s="8">
        <v>29</v>
      </c>
      <c r="B35" s="8">
        <v>96</v>
      </c>
      <c r="C35">
        <v>37</v>
      </c>
      <c r="D35">
        <v>98</v>
      </c>
      <c r="E35" s="9">
        <v>77</v>
      </c>
      <c r="F35">
        <f t="shared" si="0"/>
        <v>231</v>
      </c>
    </row>
    <row r="36" spans="1:14" x14ac:dyDescent="0.35">
      <c r="A36" s="8">
        <v>30</v>
      </c>
      <c r="B36" s="8">
        <v>140.66666666666666</v>
      </c>
      <c r="C36">
        <v>84.666666666666671</v>
      </c>
      <c r="D36">
        <v>72</v>
      </c>
      <c r="E36" s="9">
        <v>99.1111111111111</v>
      </c>
      <c r="F36">
        <f t="shared" si="0"/>
        <v>297.33333333333331</v>
      </c>
    </row>
    <row r="37" spans="1:14" x14ac:dyDescent="0.35">
      <c r="A37" s="8">
        <v>31</v>
      </c>
      <c r="B37" s="8">
        <v>72</v>
      </c>
      <c r="C37">
        <v>39.333333333333336</v>
      </c>
      <c r="D37">
        <v>55</v>
      </c>
      <c r="E37" s="9">
        <v>55.44444444444445</v>
      </c>
      <c r="F37">
        <f t="shared" si="0"/>
        <v>166.33333333333334</v>
      </c>
    </row>
    <row r="38" spans="1:14" x14ac:dyDescent="0.35">
      <c r="A38" s="8">
        <v>32</v>
      </c>
      <c r="B38" s="8">
        <v>41.666666666666664</v>
      </c>
      <c r="C38">
        <v>40.333333333333336</v>
      </c>
      <c r="D38">
        <v>52.666666666666664</v>
      </c>
      <c r="E38" s="9">
        <v>44.888888888888886</v>
      </c>
      <c r="F38">
        <f t="shared" si="0"/>
        <v>134.66666666666666</v>
      </c>
    </row>
    <row r="39" spans="1:14" x14ac:dyDescent="0.35">
      <c r="A39" s="8">
        <v>33</v>
      </c>
      <c r="B39" s="8">
        <v>39</v>
      </c>
      <c r="C39">
        <v>29.666666666666668</v>
      </c>
      <c r="D39">
        <v>38.666666666666664</v>
      </c>
      <c r="E39" s="9">
        <v>35.777777777777779</v>
      </c>
      <c r="F39">
        <f t="shared" si="0"/>
        <v>107.33333333333334</v>
      </c>
    </row>
    <row r="40" spans="1:14" x14ac:dyDescent="0.35">
      <c r="A40" s="8">
        <v>34</v>
      </c>
      <c r="B40" s="8">
        <v>170.66666666666666</v>
      </c>
      <c r="C40">
        <v>91.666666666666671</v>
      </c>
      <c r="D40">
        <v>88.666666666666671</v>
      </c>
      <c r="E40" s="9">
        <v>117</v>
      </c>
      <c r="F40">
        <f t="shared" si="0"/>
        <v>351</v>
      </c>
    </row>
    <row r="41" spans="1:14" x14ac:dyDescent="0.35">
      <c r="A41" s="8">
        <v>35</v>
      </c>
      <c r="B41" s="8">
        <v>49.666666666666664</v>
      </c>
      <c r="C41">
        <v>98.666666666666671</v>
      </c>
      <c r="D41">
        <v>60</v>
      </c>
      <c r="E41" s="9">
        <v>69.444444444444443</v>
      </c>
      <c r="F41">
        <f t="shared" si="0"/>
        <v>208.33333333333334</v>
      </c>
    </row>
    <row r="42" spans="1:14" x14ac:dyDescent="0.35">
      <c r="A42" s="8">
        <v>36</v>
      </c>
      <c r="B42" s="8">
        <v>93</v>
      </c>
      <c r="C42">
        <v>151.33333333333334</v>
      </c>
      <c r="D42">
        <v>89</v>
      </c>
      <c r="E42" s="9">
        <v>111.11111111111113</v>
      </c>
      <c r="F42">
        <f t="shared" si="0"/>
        <v>333.33333333333337</v>
      </c>
    </row>
    <row r="43" spans="1:14" x14ac:dyDescent="0.35">
      <c r="A43" s="3" t="s">
        <v>3</v>
      </c>
      <c r="B43" s="3">
        <v>92.953703703703695</v>
      </c>
      <c r="C43" s="10">
        <v>93.759259259259252</v>
      </c>
      <c r="D43" s="10">
        <v>93.111111111111114</v>
      </c>
      <c r="E43" s="11">
        <v>93.274691358024697</v>
      </c>
    </row>
    <row r="44" spans="1:14" x14ac:dyDescent="0.35">
      <c r="A44" t="s">
        <v>15</v>
      </c>
      <c r="B44">
        <f>SUM(B7:B42)</f>
        <v>3346.333333333333</v>
      </c>
      <c r="C44">
        <f>SUM(C7:C42)</f>
        <v>3375.333333333333</v>
      </c>
      <c r="D44">
        <f t="shared" ref="D44:F44" si="1">SUM(D7:D42)</f>
        <v>3352</v>
      </c>
      <c r="F44">
        <f t="shared" si="1"/>
        <v>10073.666666666668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29" t="s">
        <v>6</v>
      </c>
      <c r="B48" s="29" t="s">
        <v>7</v>
      </c>
      <c r="C48" s="29" t="s">
        <v>8</v>
      </c>
      <c r="D48" s="29" t="s">
        <v>9</v>
      </c>
      <c r="E48" s="29" t="s">
        <v>10</v>
      </c>
      <c r="F48" s="29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13.125514402636327</v>
      </c>
      <c r="C49">
        <v>2</v>
      </c>
      <c r="D49">
        <v>6.5627572013181634</v>
      </c>
      <c r="E49">
        <v>5.2346433909029096E-3</v>
      </c>
      <c r="H49" s="18" t="s">
        <v>0</v>
      </c>
      <c r="I49" s="20">
        <f>3-1</f>
        <v>2</v>
      </c>
      <c r="J49" s="20">
        <f>SUMSQ(B44:D44)/36-I54</f>
        <v>13.125514402752742</v>
      </c>
      <c r="K49" s="20">
        <f>J49/I49</f>
        <v>6.5627572013763711</v>
      </c>
      <c r="L49" s="21">
        <f>K49/K51</f>
        <v>5.2346433909493386E-3</v>
      </c>
      <c r="M49" s="20">
        <f>FINV(0.05,I49,I51)</f>
        <v>3.127675600959142</v>
      </c>
      <c r="N49" s="16" t="str">
        <f>IF(L49&gt;M49, "*", "tn")</f>
        <v>tn</v>
      </c>
    </row>
    <row r="50" spans="1:14" ht="15.5" x14ac:dyDescent="0.35">
      <c r="A50" t="s">
        <v>81</v>
      </c>
      <c r="B50">
        <v>89193.369341563317</v>
      </c>
      <c r="C50">
        <v>35</v>
      </c>
      <c r="D50">
        <v>2548.3819811875233</v>
      </c>
      <c r="E50">
        <v>2.0326625663737721</v>
      </c>
      <c r="F50">
        <v>5.9224914522449353E-3</v>
      </c>
      <c r="G50" t="s">
        <v>13</v>
      </c>
      <c r="H50" s="18" t="s">
        <v>25</v>
      </c>
      <c r="I50" s="20">
        <f>36-1</f>
        <v>35</v>
      </c>
      <c r="J50" s="20">
        <f>SUMSQ(F7:F42)/3-I54</f>
        <v>89193.369341563666</v>
      </c>
      <c r="K50" s="20">
        <f>J50/I50</f>
        <v>2548.3819811875333</v>
      </c>
      <c r="L50" s="20">
        <f>K50/K51</f>
        <v>2.0326625663737805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87760.13374485707</v>
      </c>
      <c r="C51">
        <v>70</v>
      </c>
      <c r="D51">
        <v>1253.7161963551009</v>
      </c>
      <c r="H51" s="18" t="s">
        <v>26</v>
      </c>
      <c r="I51" s="20">
        <f>I50*I49</f>
        <v>70</v>
      </c>
      <c r="J51" s="20">
        <f>J52-J50-J49</f>
        <v>87760.133744857041</v>
      </c>
      <c r="K51" s="20">
        <f>J51/I51</f>
        <v>1253.7161963551007</v>
      </c>
      <c r="L51" s="20"/>
      <c r="M51" s="20"/>
      <c r="N51" s="19"/>
    </row>
    <row r="52" spans="1:14" ht="15" thickBot="1" x14ac:dyDescent="0.4">
      <c r="A52" s="12" t="s">
        <v>15</v>
      </c>
      <c r="B52" s="12">
        <v>176966.62860082302</v>
      </c>
      <c r="C52" s="12">
        <v>107</v>
      </c>
      <c r="D52" s="12">
        <v>1653.8937252413366</v>
      </c>
      <c r="E52" s="12"/>
      <c r="F52" s="12"/>
      <c r="H52" s="18" t="s">
        <v>15</v>
      </c>
      <c r="I52" s="20">
        <f>(36*3)-1</f>
        <v>107</v>
      </c>
      <c r="J52" s="20">
        <f>SUMSQ(B7:D42)-I54</f>
        <v>176966.62860082346</v>
      </c>
      <c r="K52" s="20"/>
      <c r="L52" s="20"/>
      <c r="M52" s="20"/>
      <c r="N52" s="19"/>
    </row>
    <row r="53" spans="1:14" x14ac:dyDescent="0.35">
      <c r="A53" t="s">
        <v>96</v>
      </c>
      <c r="J53" s="24"/>
      <c r="K53" s="24"/>
      <c r="L53" s="24"/>
      <c r="M53" s="25"/>
      <c r="N53" s="25"/>
    </row>
    <row r="54" spans="1:14" x14ac:dyDescent="0.35">
      <c r="A54" t="s">
        <v>97</v>
      </c>
      <c r="H54" s="14" t="s">
        <v>27</v>
      </c>
      <c r="I54" s="15">
        <f>SUMSQ(F44)/108</f>
        <v>939618.14917695499</v>
      </c>
      <c r="J54" s="15"/>
      <c r="K54" s="15"/>
      <c r="L54" s="15"/>
    </row>
    <row r="55" spans="1:14" x14ac:dyDescent="0.35">
      <c r="A55" t="s">
        <v>98</v>
      </c>
      <c r="H55" s="23" t="s">
        <v>28</v>
      </c>
      <c r="I55" s="24">
        <f>(SQRT(K51)/E43)*100</f>
        <v>37.960838565873281</v>
      </c>
      <c r="J55" s="15"/>
      <c r="K55" s="15"/>
      <c r="L55" s="15"/>
    </row>
    <row r="56" spans="1:14" x14ac:dyDescent="0.35">
      <c r="A56" t="s">
        <v>99</v>
      </c>
    </row>
    <row r="57" spans="1:14" x14ac:dyDescent="0.35">
      <c r="A57" t="s"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7"/>
  <sheetViews>
    <sheetView workbookViewId="0">
      <selection activeCell="L15" sqref="L15"/>
    </sheetView>
  </sheetViews>
  <sheetFormatPr defaultRowHeight="14.5" x14ac:dyDescent="0.35"/>
  <cols>
    <col min="1" max="1" width="21.81640625" bestFit="1" customWidth="1"/>
    <col min="2" max="5" width="12" bestFit="1" customWidth="1"/>
  </cols>
  <sheetData>
    <row r="1" spans="1:8" x14ac:dyDescent="0.35">
      <c r="A1" t="s">
        <v>2</v>
      </c>
    </row>
    <row r="2" spans="1:8" x14ac:dyDescent="0.35">
      <c r="A2" t="s">
        <v>220</v>
      </c>
    </row>
    <row r="5" spans="1:8" x14ac:dyDescent="0.35">
      <c r="A5" s="1" t="s">
        <v>221</v>
      </c>
      <c r="B5" s="1" t="s">
        <v>0</v>
      </c>
      <c r="C5" s="5"/>
      <c r="D5" s="5"/>
      <c r="E5" s="6"/>
    </row>
    <row r="6" spans="1:8" x14ac:dyDescent="0.35">
      <c r="A6" s="1" t="s">
        <v>81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8" x14ac:dyDescent="0.35">
      <c r="A7" s="1">
        <v>1</v>
      </c>
      <c r="B7" s="1">
        <v>35.36</v>
      </c>
      <c r="C7" s="7">
        <v>20.486156998738963</v>
      </c>
      <c r="D7" s="7">
        <v>24.913525641025636</v>
      </c>
      <c r="E7" s="86">
        <v>26.919894213254867</v>
      </c>
      <c r="F7">
        <f>SUM(B7:D7)</f>
        <v>80.759682639764605</v>
      </c>
      <c r="H7" s="17"/>
    </row>
    <row r="8" spans="1:8" x14ac:dyDescent="0.35">
      <c r="A8" s="8">
        <v>2</v>
      </c>
      <c r="B8" s="8">
        <v>57.945</v>
      </c>
      <c r="C8">
        <v>26.08</v>
      </c>
      <c r="D8">
        <v>41.86</v>
      </c>
      <c r="E8" s="87">
        <v>41.961666666666666</v>
      </c>
      <c r="F8">
        <f t="shared" ref="F8:F42" si="0">SUM(B8:D8)</f>
        <v>125.88500000000001</v>
      </c>
      <c r="H8" s="17"/>
    </row>
    <row r="9" spans="1:8" x14ac:dyDescent="0.35">
      <c r="A9" s="8">
        <v>3</v>
      </c>
      <c r="B9" s="8">
        <v>19.95</v>
      </c>
      <c r="C9">
        <v>17.854444439999998</v>
      </c>
      <c r="D9">
        <v>21.139572650000002</v>
      </c>
      <c r="E9" s="87">
        <v>19.648005696666669</v>
      </c>
      <c r="F9">
        <f t="shared" si="0"/>
        <v>58.944017090000003</v>
      </c>
      <c r="H9" s="17"/>
    </row>
    <row r="10" spans="1:8" x14ac:dyDescent="0.35">
      <c r="A10" s="8">
        <v>4</v>
      </c>
      <c r="B10" s="8">
        <v>26.113333333333333</v>
      </c>
      <c r="C10">
        <v>34.741738770000005</v>
      </c>
      <c r="D10">
        <v>28.563333333333333</v>
      </c>
      <c r="E10" s="87">
        <v>29.806135145555558</v>
      </c>
      <c r="F10">
        <f t="shared" si="0"/>
        <v>89.418405436666674</v>
      </c>
      <c r="H10" s="17"/>
    </row>
    <row r="11" spans="1:8" x14ac:dyDescent="0.35">
      <c r="A11" s="8">
        <v>5</v>
      </c>
      <c r="B11" s="8">
        <v>30.24</v>
      </c>
      <c r="C11">
        <v>38.835000000000001</v>
      </c>
      <c r="D11">
        <v>27.29</v>
      </c>
      <c r="E11" s="87">
        <v>32.12166666666667</v>
      </c>
      <c r="F11">
        <f t="shared" si="0"/>
        <v>96.365000000000009</v>
      </c>
      <c r="H11" s="17"/>
    </row>
    <row r="12" spans="1:8" x14ac:dyDescent="0.35">
      <c r="A12" s="8">
        <v>6</v>
      </c>
      <c r="B12" s="8">
        <v>21.2</v>
      </c>
      <c r="C12">
        <v>21.516451610000001</v>
      </c>
      <c r="D12">
        <v>24.20682927</v>
      </c>
      <c r="E12" s="87">
        <v>22.307760293333331</v>
      </c>
      <c r="F12">
        <f t="shared" si="0"/>
        <v>66.923280879999993</v>
      </c>
      <c r="H12" s="17"/>
    </row>
    <row r="13" spans="1:8" x14ac:dyDescent="0.35">
      <c r="A13" s="8">
        <v>7</v>
      </c>
      <c r="B13" s="8">
        <v>22.883333333333336</v>
      </c>
      <c r="C13">
        <v>21.45</v>
      </c>
      <c r="D13">
        <v>21.790000000000003</v>
      </c>
      <c r="E13" s="87">
        <v>22.04111111111111</v>
      </c>
      <c r="F13">
        <f t="shared" si="0"/>
        <v>66.123333333333335</v>
      </c>
      <c r="H13" s="17"/>
    </row>
    <row r="14" spans="1:8" x14ac:dyDescent="0.35">
      <c r="A14" s="8">
        <v>8</v>
      </c>
      <c r="B14" s="8">
        <v>25.39</v>
      </c>
      <c r="C14">
        <v>38.429999999999993</v>
      </c>
      <c r="D14">
        <v>35.284999999999997</v>
      </c>
      <c r="E14" s="87">
        <v>33.034999999999997</v>
      </c>
      <c r="F14">
        <f t="shared" si="0"/>
        <v>99.10499999999999</v>
      </c>
      <c r="H14" s="17"/>
    </row>
    <row r="15" spans="1:8" x14ac:dyDescent="0.35">
      <c r="A15" s="8">
        <v>9</v>
      </c>
      <c r="B15" s="8">
        <v>31.4</v>
      </c>
      <c r="C15">
        <v>41.88</v>
      </c>
      <c r="D15">
        <v>35.256666666666668</v>
      </c>
      <c r="E15" s="87">
        <v>36.178888888888885</v>
      </c>
      <c r="F15">
        <f t="shared" si="0"/>
        <v>108.53666666666666</v>
      </c>
      <c r="H15" s="17"/>
    </row>
    <row r="16" spans="1:8" x14ac:dyDescent="0.35">
      <c r="A16" s="8">
        <v>10</v>
      </c>
      <c r="B16" s="8">
        <v>45.553333333333335</v>
      </c>
      <c r="C16">
        <v>49.776666666666664</v>
      </c>
      <c r="D16">
        <v>41.552352940000006</v>
      </c>
      <c r="E16" s="87">
        <v>45.627450979999999</v>
      </c>
      <c r="F16">
        <f t="shared" si="0"/>
        <v>136.88235294</v>
      </c>
      <c r="H16" s="17"/>
    </row>
    <row r="17" spans="1:8" x14ac:dyDescent="0.35">
      <c r="A17" s="8">
        <v>11</v>
      </c>
      <c r="B17" s="8">
        <v>37.71</v>
      </c>
      <c r="C17">
        <v>45.443333333333328</v>
      </c>
      <c r="D17">
        <v>40.373333333333328</v>
      </c>
      <c r="E17" s="87">
        <v>41.175555555555555</v>
      </c>
      <c r="F17">
        <f t="shared" si="0"/>
        <v>123.52666666666667</v>
      </c>
      <c r="H17" s="17"/>
    </row>
    <row r="18" spans="1:8" x14ac:dyDescent="0.35">
      <c r="A18" s="8">
        <v>12</v>
      </c>
      <c r="B18" s="8">
        <v>47.605000000000004</v>
      </c>
      <c r="C18">
        <v>27.23</v>
      </c>
      <c r="D18">
        <v>56.1</v>
      </c>
      <c r="E18" s="87">
        <v>43.645000000000003</v>
      </c>
      <c r="F18">
        <f t="shared" si="0"/>
        <v>130.935</v>
      </c>
      <c r="H18" s="17"/>
    </row>
    <row r="19" spans="1:8" x14ac:dyDescent="0.35">
      <c r="A19" s="8">
        <v>13</v>
      </c>
      <c r="B19" s="8">
        <v>33.92</v>
      </c>
      <c r="C19">
        <v>32.94</v>
      </c>
      <c r="D19">
        <v>39.975228550000004</v>
      </c>
      <c r="E19" s="87">
        <v>35.611742850000006</v>
      </c>
      <c r="F19">
        <f t="shared" si="0"/>
        <v>106.83522855000001</v>
      </c>
      <c r="H19" s="17"/>
    </row>
    <row r="20" spans="1:8" x14ac:dyDescent="0.35">
      <c r="A20" s="8">
        <v>14</v>
      </c>
      <c r="B20" s="8">
        <v>51.537121217732675</v>
      </c>
      <c r="C20">
        <v>51.344999999999999</v>
      </c>
      <c r="D20">
        <v>48.12</v>
      </c>
      <c r="E20" s="87">
        <v>50.334040405910891</v>
      </c>
      <c r="F20">
        <f t="shared" si="0"/>
        <v>151.00212121773268</v>
      </c>
      <c r="H20" s="17"/>
    </row>
    <row r="21" spans="1:8" x14ac:dyDescent="0.35">
      <c r="A21" s="8">
        <v>15</v>
      </c>
      <c r="B21" s="8">
        <v>32.01</v>
      </c>
      <c r="C21">
        <v>39.909999999999997</v>
      </c>
      <c r="D21">
        <v>40.414999999999999</v>
      </c>
      <c r="E21" s="87">
        <v>37.444999999999993</v>
      </c>
      <c r="F21">
        <f t="shared" si="0"/>
        <v>112.33499999999998</v>
      </c>
      <c r="H21" s="17"/>
    </row>
    <row r="22" spans="1:8" x14ac:dyDescent="0.35">
      <c r="A22" s="8">
        <v>16</v>
      </c>
      <c r="B22" s="8">
        <v>28.06</v>
      </c>
      <c r="C22">
        <v>30.483333333333334</v>
      </c>
      <c r="D22">
        <v>36.76</v>
      </c>
      <c r="E22" s="87">
        <v>31.767777777777781</v>
      </c>
      <c r="F22">
        <f t="shared" si="0"/>
        <v>95.303333333333342</v>
      </c>
      <c r="H22" s="17"/>
    </row>
    <row r="23" spans="1:8" x14ac:dyDescent="0.35">
      <c r="A23" s="8">
        <v>17</v>
      </c>
      <c r="B23" s="8">
        <v>29.22</v>
      </c>
      <c r="C23">
        <v>28.540000000000003</v>
      </c>
      <c r="D23">
        <v>23.396666666666665</v>
      </c>
      <c r="E23" s="87">
        <v>27.052222222222223</v>
      </c>
      <c r="F23">
        <f t="shared" si="0"/>
        <v>81.156666666666666</v>
      </c>
      <c r="H23" s="17"/>
    </row>
    <row r="24" spans="1:8" x14ac:dyDescent="0.35">
      <c r="A24" s="8">
        <v>18</v>
      </c>
      <c r="B24" s="8">
        <v>36.274999999999999</v>
      </c>
      <c r="C24">
        <v>38.844796916666667</v>
      </c>
      <c r="D24">
        <v>35.363333333333337</v>
      </c>
      <c r="E24" s="87">
        <v>36.827710083333336</v>
      </c>
      <c r="F24">
        <f t="shared" si="0"/>
        <v>110.48313025000002</v>
      </c>
      <c r="H24" s="17"/>
    </row>
    <row r="25" spans="1:8" x14ac:dyDescent="0.35">
      <c r="A25" s="8">
        <v>19</v>
      </c>
      <c r="B25" s="8">
        <v>33.763333333333328</v>
      </c>
      <c r="C25">
        <v>14.524885329999998</v>
      </c>
      <c r="D25">
        <v>37.35</v>
      </c>
      <c r="E25" s="87">
        <v>28.546072887777779</v>
      </c>
      <c r="F25">
        <f t="shared" si="0"/>
        <v>85.638218663333333</v>
      </c>
      <c r="H25" s="17"/>
    </row>
    <row r="26" spans="1:8" x14ac:dyDescent="0.35">
      <c r="A26" s="8">
        <v>20</v>
      </c>
      <c r="B26" s="8">
        <v>30.153872303060229</v>
      </c>
      <c r="C26">
        <v>57.7</v>
      </c>
      <c r="D26">
        <v>17.674999999999997</v>
      </c>
      <c r="E26" s="87">
        <v>35.176290767686744</v>
      </c>
      <c r="F26">
        <f t="shared" si="0"/>
        <v>105.52887230306023</v>
      </c>
      <c r="H26" s="17"/>
    </row>
    <row r="27" spans="1:8" x14ac:dyDescent="0.35">
      <c r="A27" s="8">
        <v>21</v>
      </c>
      <c r="B27" s="8">
        <v>20.43</v>
      </c>
      <c r="C27">
        <v>32.774999999999999</v>
      </c>
      <c r="D27">
        <v>19.28</v>
      </c>
      <c r="E27" s="87">
        <v>24.161666666666665</v>
      </c>
      <c r="F27">
        <f t="shared" si="0"/>
        <v>72.484999999999999</v>
      </c>
      <c r="H27" s="17"/>
    </row>
    <row r="28" spans="1:8" x14ac:dyDescent="0.35">
      <c r="A28" s="8">
        <v>22</v>
      </c>
      <c r="B28" s="8">
        <v>41.365000000000002</v>
      </c>
      <c r="C28">
        <v>36.562890939999996</v>
      </c>
      <c r="D28">
        <v>33.323239414999996</v>
      </c>
      <c r="E28" s="87">
        <v>37.083710118333329</v>
      </c>
      <c r="F28">
        <f t="shared" si="0"/>
        <v>111.25113035499999</v>
      </c>
      <c r="H28" s="17"/>
    </row>
    <row r="29" spans="1:8" x14ac:dyDescent="0.35">
      <c r="A29" s="8">
        <v>23</v>
      </c>
      <c r="B29" s="8">
        <v>18.760000000000002</v>
      </c>
      <c r="C29">
        <v>19.321672786666667</v>
      </c>
      <c r="D29">
        <v>47.94</v>
      </c>
      <c r="E29" s="87">
        <v>28.673890928888891</v>
      </c>
      <c r="F29">
        <f t="shared" si="0"/>
        <v>86.02167278666667</v>
      </c>
      <c r="H29" s="17"/>
    </row>
    <row r="30" spans="1:8" x14ac:dyDescent="0.35">
      <c r="A30" s="8">
        <v>24</v>
      </c>
      <c r="B30" s="8">
        <v>23.61</v>
      </c>
      <c r="C30">
        <v>36.71</v>
      </c>
      <c r="D30">
        <v>33.83</v>
      </c>
      <c r="E30" s="87">
        <v>31.383333333333336</v>
      </c>
      <c r="F30">
        <f t="shared" si="0"/>
        <v>94.15</v>
      </c>
      <c r="H30" s="17"/>
    </row>
    <row r="31" spans="1:8" x14ac:dyDescent="0.35">
      <c r="A31" s="8">
        <v>25</v>
      </c>
      <c r="B31" s="8">
        <v>22.919999999999998</v>
      </c>
      <c r="C31">
        <v>36.519999999999996</v>
      </c>
      <c r="D31">
        <v>22.689999999999998</v>
      </c>
      <c r="E31" s="87">
        <v>27.376666666666665</v>
      </c>
      <c r="F31">
        <f t="shared" si="0"/>
        <v>82.13</v>
      </c>
      <c r="H31" s="17"/>
    </row>
    <row r="32" spans="1:8" x14ac:dyDescent="0.35">
      <c r="A32" s="8">
        <v>26</v>
      </c>
      <c r="B32" s="8">
        <v>24.61</v>
      </c>
      <c r="C32">
        <v>15.001487603333333</v>
      </c>
      <c r="D32">
        <v>40.984999999999999</v>
      </c>
      <c r="E32" s="87">
        <v>26.865495867777778</v>
      </c>
      <c r="F32">
        <f t="shared" si="0"/>
        <v>80.59648760333333</v>
      </c>
      <c r="H32" s="17"/>
    </row>
    <row r="33" spans="1:14" x14ac:dyDescent="0.35">
      <c r="A33" s="8">
        <v>27</v>
      </c>
      <c r="B33" s="8">
        <v>30.314999999999998</v>
      </c>
      <c r="C33">
        <v>34.044167625</v>
      </c>
      <c r="D33">
        <v>46.19</v>
      </c>
      <c r="E33" s="87">
        <v>36.849722541666665</v>
      </c>
      <c r="F33">
        <f t="shared" si="0"/>
        <v>110.549167625</v>
      </c>
      <c r="H33" s="17"/>
    </row>
    <row r="34" spans="1:14" x14ac:dyDescent="0.35">
      <c r="A34" s="8">
        <v>28</v>
      </c>
      <c r="B34" s="8">
        <v>23.12</v>
      </c>
      <c r="C34">
        <v>27.856200000000001</v>
      </c>
      <c r="D34">
        <v>53.484999999999999</v>
      </c>
      <c r="E34" s="87">
        <v>34.820399999999999</v>
      </c>
      <c r="F34">
        <f t="shared" si="0"/>
        <v>104.46120000000001</v>
      </c>
      <c r="H34" s="17"/>
    </row>
    <row r="35" spans="1:14" x14ac:dyDescent="0.35">
      <c r="A35" s="8">
        <v>29</v>
      </c>
      <c r="B35" s="8">
        <v>32.64</v>
      </c>
      <c r="C35">
        <v>16.53</v>
      </c>
      <c r="D35">
        <v>30.389999999999997</v>
      </c>
      <c r="E35" s="87">
        <v>26.52</v>
      </c>
      <c r="F35">
        <f t="shared" si="0"/>
        <v>79.56</v>
      </c>
      <c r="H35" s="17"/>
    </row>
    <row r="36" spans="1:14" x14ac:dyDescent="0.35">
      <c r="A36" s="8">
        <v>30</v>
      </c>
      <c r="B36" s="8">
        <v>36.11</v>
      </c>
      <c r="C36">
        <v>28.849999999999998</v>
      </c>
      <c r="D36">
        <v>23.635055829999999</v>
      </c>
      <c r="E36" s="87">
        <v>29.531685276666664</v>
      </c>
      <c r="F36">
        <f t="shared" si="0"/>
        <v>88.595055829999993</v>
      </c>
      <c r="H36" s="17"/>
    </row>
    <row r="37" spans="1:14" x14ac:dyDescent="0.35">
      <c r="A37" s="8">
        <v>31</v>
      </c>
      <c r="B37" s="8">
        <v>29.403333333333332</v>
      </c>
      <c r="C37">
        <v>20.367590359999998</v>
      </c>
      <c r="D37">
        <v>28.189999999999998</v>
      </c>
      <c r="E37" s="87">
        <v>25.986974564444441</v>
      </c>
      <c r="F37">
        <f t="shared" si="0"/>
        <v>77.960923693333328</v>
      </c>
      <c r="H37" s="17"/>
    </row>
    <row r="38" spans="1:14" x14ac:dyDescent="0.35">
      <c r="A38" s="8">
        <v>32</v>
      </c>
      <c r="B38" s="8">
        <v>18.454999999999998</v>
      </c>
      <c r="C38">
        <v>25.259999999999998</v>
      </c>
      <c r="D38">
        <v>34.409999999999997</v>
      </c>
      <c r="E38" s="87">
        <v>26.041666666666668</v>
      </c>
      <c r="F38">
        <f t="shared" si="0"/>
        <v>78.125</v>
      </c>
      <c r="H38" s="17"/>
    </row>
    <row r="39" spans="1:14" x14ac:dyDescent="0.35">
      <c r="A39" s="8">
        <v>33</v>
      </c>
      <c r="B39" s="8">
        <v>21.926666666666666</v>
      </c>
      <c r="C39">
        <v>19.959999999999997</v>
      </c>
      <c r="D39">
        <v>25.094999999999999</v>
      </c>
      <c r="E39" s="87">
        <v>22.327222222222218</v>
      </c>
      <c r="F39">
        <f t="shared" si="0"/>
        <v>66.981666666666655</v>
      </c>
      <c r="H39" s="17"/>
    </row>
    <row r="40" spans="1:14" x14ac:dyDescent="0.35">
      <c r="A40" s="8">
        <v>34</v>
      </c>
      <c r="B40" s="8">
        <v>36.426666666666669</v>
      </c>
      <c r="C40">
        <v>24.319999999999997</v>
      </c>
      <c r="D40">
        <v>22.744999999999997</v>
      </c>
      <c r="E40" s="87">
        <v>27.830555555555559</v>
      </c>
      <c r="F40">
        <f t="shared" si="0"/>
        <v>83.491666666666674</v>
      </c>
      <c r="H40" s="17"/>
    </row>
    <row r="41" spans="1:14" x14ac:dyDescent="0.35">
      <c r="A41" s="8">
        <v>35</v>
      </c>
      <c r="B41" s="8">
        <v>31.560000000000002</v>
      </c>
      <c r="C41">
        <v>35.909999999999997</v>
      </c>
      <c r="D41">
        <v>31.493333333333336</v>
      </c>
      <c r="E41" s="87">
        <v>32.987777777777779</v>
      </c>
      <c r="F41">
        <f t="shared" si="0"/>
        <v>98.963333333333338</v>
      </c>
      <c r="H41" s="17"/>
    </row>
    <row r="42" spans="1:14" x14ac:dyDescent="0.35">
      <c r="A42" s="8">
        <v>36</v>
      </c>
      <c r="B42" s="8">
        <v>42.155000000000001</v>
      </c>
      <c r="C42">
        <v>58.6</v>
      </c>
      <c r="D42">
        <v>42.300000000000004</v>
      </c>
      <c r="E42" s="87">
        <v>47.685000000000002</v>
      </c>
      <c r="F42">
        <f t="shared" si="0"/>
        <v>143.05500000000001</v>
      </c>
      <c r="H42" s="17"/>
    </row>
    <row r="43" spans="1:14" x14ac:dyDescent="0.35">
      <c r="A43" s="3" t="s">
        <v>3</v>
      </c>
      <c r="B43" s="3">
        <v>31.391555375577575</v>
      </c>
      <c r="C43" s="10">
        <v>31.850022686492746</v>
      </c>
      <c r="D43" s="10">
        <v>33.704651971185896</v>
      </c>
      <c r="E43" s="11">
        <v>32.315410011085412</v>
      </c>
    </row>
    <row r="44" spans="1:14" x14ac:dyDescent="0.35">
      <c r="A44" t="s">
        <v>15</v>
      </c>
      <c r="B44">
        <f>SUM(B7:B42)</f>
        <v>1130.0959935207927</v>
      </c>
      <c r="C44">
        <f>SUM(C7:C42)</f>
        <v>1146.6008167137388</v>
      </c>
      <c r="D44">
        <f t="shared" ref="D44" si="1">SUM(D7:D42)</f>
        <v>1213.3674709626923</v>
      </c>
      <c r="F44">
        <f>SUM(F7:F42)</f>
        <v>3490.0642811972243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29" t="s">
        <v>6</v>
      </c>
      <c r="B48" s="29" t="s">
        <v>7</v>
      </c>
      <c r="C48" s="29" t="s">
        <v>8</v>
      </c>
      <c r="D48" s="29" t="s">
        <v>9</v>
      </c>
      <c r="E48" s="29" t="s">
        <v>10</v>
      </c>
      <c r="F48" s="29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108.00309503315657</v>
      </c>
      <c r="C49">
        <v>2</v>
      </c>
      <c r="D49">
        <v>54.001547516578285</v>
      </c>
      <c r="E49">
        <v>0.72077062635711064</v>
      </c>
      <c r="H49" s="18" t="s">
        <v>0</v>
      </c>
      <c r="I49" s="20">
        <f>3-1</f>
        <v>2</v>
      </c>
      <c r="J49" s="20">
        <f>SUMSQ(B44:D44)/36-I54</f>
        <v>108.00309503315657</v>
      </c>
      <c r="K49" s="20">
        <f>J49/I49</f>
        <v>54.001547516578285</v>
      </c>
      <c r="L49" s="21">
        <f>K49/K51</f>
        <v>0.72077062635711642</v>
      </c>
      <c r="M49" s="20">
        <f>FINV(0.05,I49,I51)</f>
        <v>3.127675600959142</v>
      </c>
      <c r="N49" s="16" t="str">
        <f>IF(L49&gt;M49, "*", "tn")</f>
        <v>tn</v>
      </c>
    </row>
    <row r="50" spans="1:14" ht="15.5" x14ac:dyDescent="0.35">
      <c r="A50" t="s">
        <v>81</v>
      </c>
      <c r="B50">
        <v>5965.1104350844544</v>
      </c>
      <c r="C50">
        <v>35</v>
      </c>
      <c r="D50">
        <v>170.43172671669871</v>
      </c>
      <c r="E50">
        <v>2.2747900396559326</v>
      </c>
      <c r="F50">
        <v>1.7546334956364134E-3</v>
      </c>
      <c r="G50" t="s">
        <v>13</v>
      </c>
      <c r="H50" s="18" t="s">
        <v>25</v>
      </c>
      <c r="I50" s="20">
        <f>36-1</f>
        <v>35</v>
      </c>
      <c r="J50" s="20">
        <f>SUMSQ(F7:F42)/3-I54</f>
        <v>5965.110435084498</v>
      </c>
      <c r="K50" s="20">
        <f>J50/I50</f>
        <v>170.43172671669996</v>
      </c>
      <c r="L50" s="20">
        <f>K50/K51</f>
        <v>2.2747900396559673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5244.5371494475967</v>
      </c>
      <c r="C51">
        <v>70</v>
      </c>
      <c r="D51">
        <v>74.921959277822808</v>
      </c>
      <c r="H51" s="18" t="s">
        <v>26</v>
      </c>
      <c r="I51" s="20">
        <f>I50*I49</f>
        <v>70</v>
      </c>
      <c r="J51" s="20">
        <f>J52-J50-J49</f>
        <v>5244.5371494475548</v>
      </c>
      <c r="K51" s="20">
        <f>J51/I51</f>
        <v>74.921959277822211</v>
      </c>
      <c r="L51" s="20"/>
      <c r="M51" s="20"/>
      <c r="N51" s="19"/>
    </row>
    <row r="52" spans="1:14" ht="15" thickBot="1" x14ac:dyDescent="0.4">
      <c r="A52" s="12" t="s">
        <v>15</v>
      </c>
      <c r="B52" s="12">
        <v>11317.650679565208</v>
      </c>
      <c r="C52" s="12">
        <v>107</v>
      </c>
      <c r="D52" s="12">
        <v>105.77243625761876</v>
      </c>
      <c r="E52" s="12"/>
      <c r="F52" s="12"/>
      <c r="H52" s="18" t="s">
        <v>15</v>
      </c>
      <c r="I52" s="20">
        <f>(36*3)-1</f>
        <v>107</v>
      </c>
      <c r="J52" s="20">
        <f>SUMSQ(B7:D42)-I54</f>
        <v>11317.650679565209</v>
      </c>
      <c r="K52" s="20"/>
      <c r="L52" s="20"/>
      <c r="M52" s="20"/>
      <c r="N52" s="19"/>
    </row>
    <row r="53" spans="1:14" x14ac:dyDescent="0.35">
      <c r="A53" t="s">
        <v>222</v>
      </c>
      <c r="J53" s="24"/>
      <c r="K53" s="24"/>
      <c r="L53" s="24"/>
      <c r="M53" s="25"/>
      <c r="N53" s="25"/>
    </row>
    <row r="54" spans="1:14" x14ac:dyDescent="0.35">
      <c r="A54" t="s">
        <v>223</v>
      </c>
      <c r="H54" s="14" t="s">
        <v>27</v>
      </c>
      <c r="I54" s="15">
        <f>SUMSQ(F44)/108</f>
        <v>112782.8582119324</v>
      </c>
      <c r="J54" s="15"/>
      <c r="K54" s="15"/>
      <c r="L54" s="15"/>
    </row>
    <row r="55" spans="1:14" x14ac:dyDescent="0.35">
      <c r="A55" t="s">
        <v>224</v>
      </c>
      <c r="H55" s="23" t="s">
        <v>28</v>
      </c>
      <c r="I55" s="24">
        <f>(SQRT(K51)/E43)*100</f>
        <v>26.785199937057865</v>
      </c>
      <c r="J55" s="15"/>
      <c r="K55" s="15"/>
      <c r="L55" s="15"/>
    </row>
    <row r="56" spans="1:14" x14ac:dyDescent="0.35">
      <c r="A56" t="s">
        <v>225</v>
      </c>
    </row>
    <row r="57" spans="1:14" x14ac:dyDescent="0.35">
      <c r="A57" t="s">
        <v>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57"/>
  <sheetViews>
    <sheetView topLeftCell="A37" workbookViewId="0">
      <selection activeCell="K16" sqref="K16"/>
    </sheetView>
  </sheetViews>
  <sheetFormatPr defaultColWidth="9.1796875" defaultRowHeight="14.5" x14ac:dyDescent="0.35"/>
  <cols>
    <col min="1" max="1" width="17.453125" bestFit="1" customWidth="1"/>
    <col min="2" max="5" width="12" bestFit="1" customWidth="1"/>
  </cols>
  <sheetData>
    <row r="1" spans="1:6" x14ac:dyDescent="0.35">
      <c r="A1" t="s">
        <v>2</v>
      </c>
    </row>
    <row r="2" spans="1:6" x14ac:dyDescent="0.35">
      <c r="A2" t="s">
        <v>227</v>
      </c>
    </row>
    <row r="5" spans="1:6" x14ac:dyDescent="0.35">
      <c r="A5" s="1" t="s">
        <v>228</v>
      </c>
      <c r="B5" s="1" t="s">
        <v>0</v>
      </c>
      <c r="C5" s="5"/>
      <c r="D5" s="5"/>
      <c r="E5" s="6"/>
    </row>
    <row r="6" spans="1:6" x14ac:dyDescent="0.35">
      <c r="A6" s="1" t="s">
        <v>81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29.939999999999998</v>
      </c>
      <c r="C7" s="7">
        <v>20.32</v>
      </c>
      <c r="D7" s="7">
        <v>27.38</v>
      </c>
      <c r="E7" s="2">
        <v>25.88</v>
      </c>
      <c r="F7">
        <f>SUM(B7:D7)</f>
        <v>77.64</v>
      </c>
    </row>
    <row r="8" spans="1:6" x14ac:dyDescent="0.35">
      <c r="A8" s="8">
        <v>2</v>
      </c>
      <c r="B8" s="8">
        <v>42.063333333333333</v>
      </c>
      <c r="C8">
        <v>14.233333333333333</v>
      </c>
      <c r="D8">
        <v>36.323333333333331</v>
      </c>
      <c r="E8" s="9">
        <v>30.873333333333335</v>
      </c>
      <c r="F8">
        <f t="shared" ref="F8:F42" si="0">SUM(B8:D8)</f>
        <v>92.62</v>
      </c>
    </row>
    <row r="9" spans="1:6" x14ac:dyDescent="0.35">
      <c r="A9" s="8">
        <v>3</v>
      </c>
      <c r="B9" s="8">
        <v>18.123333333333331</v>
      </c>
      <c r="C9">
        <v>11.37</v>
      </c>
      <c r="D9">
        <v>14.569999999999999</v>
      </c>
      <c r="E9" s="9">
        <v>14.687777777777777</v>
      </c>
      <c r="F9">
        <f t="shared" si="0"/>
        <v>44.063333333333333</v>
      </c>
    </row>
    <row r="10" spans="1:6" x14ac:dyDescent="0.35">
      <c r="A10" s="8">
        <v>4</v>
      </c>
      <c r="B10" s="8">
        <v>17.95</v>
      </c>
      <c r="C10">
        <v>25.446666666666669</v>
      </c>
      <c r="D10">
        <v>19.943333333333332</v>
      </c>
      <c r="E10" s="9">
        <v>21.113333333333333</v>
      </c>
      <c r="F10">
        <f t="shared" si="0"/>
        <v>63.34</v>
      </c>
    </row>
    <row r="11" spans="1:6" x14ac:dyDescent="0.35">
      <c r="A11" s="8">
        <v>5</v>
      </c>
      <c r="B11" s="8">
        <v>22.006666666666664</v>
      </c>
      <c r="C11">
        <v>32.513333333333328</v>
      </c>
      <c r="D11">
        <v>17.97</v>
      </c>
      <c r="E11" s="9">
        <v>24.16333333333333</v>
      </c>
      <c r="F11">
        <f t="shared" si="0"/>
        <v>72.489999999999995</v>
      </c>
    </row>
    <row r="12" spans="1:6" x14ac:dyDescent="0.35">
      <c r="A12" s="8">
        <v>6</v>
      </c>
      <c r="B12" s="8">
        <v>33.47</v>
      </c>
      <c r="C12">
        <v>11.196666666666667</v>
      </c>
      <c r="D12">
        <v>33.46</v>
      </c>
      <c r="E12" s="9">
        <v>26.042222222222222</v>
      </c>
      <c r="F12">
        <f t="shared" si="0"/>
        <v>78.126666666666665</v>
      </c>
    </row>
    <row r="13" spans="1:6" x14ac:dyDescent="0.35">
      <c r="A13" s="8">
        <v>7</v>
      </c>
      <c r="B13" s="8">
        <v>17.436666666666667</v>
      </c>
      <c r="C13">
        <v>15.916666666666664</v>
      </c>
      <c r="D13">
        <v>15.873333333333333</v>
      </c>
      <c r="E13" s="9">
        <v>16.408888888888889</v>
      </c>
      <c r="F13">
        <f t="shared" si="0"/>
        <v>49.226666666666667</v>
      </c>
    </row>
    <row r="14" spans="1:6" x14ac:dyDescent="0.35">
      <c r="A14" s="8">
        <v>8</v>
      </c>
      <c r="B14" s="8">
        <v>20.38</v>
      </c>
      <c r="C14">
        <v>27.129999999999995</v>
      </c>
      <c r="D14">
        <v>27.836666666666662</v>
      </c>
      <c r="E14" s="9">
        <v>25.115555555555549</v>
      </c>
      <c r="F14">
        <f t="shared" si="0"/>
        <v>75.34666666666665</v>
      </c>
    </row>
    <row r="15" spans="1:6" x14ac:dyDescent="0.35">
      <c r="A15" s="8">
        <v>9</v>
      </c>
      <c r="B15" s="8">
        <v>23.53</v>
      </c>
      <c r="C15">
        <v>30.25</v>
      </c>
      <c r="D15">
        <v>26.616666666666664</v>
      </c>
      <c r="E15" s="9">
        <v>26.798888888888886</v>
      </c>
      <c r="F15">
        <f t="shared" si="0"/>
        <v>80.396666666666661</v>
      </c>
    </row>
    <row r="16" spans="1:6" x14ac:dyDescent="0.35">
      <c r="A16" s="8">
        <v>10</v>
      </c>
      <c r="B16" s="8">
        <v>34.896666666666668</v>
      </c>
      <c r="C16">
        <v>34.856666666666662</v>
      </c>
      <c r="D16">
        <v>32.700000000000003</v>
      </c>
      <c r="E16" s="9">
        <v>34.151111111111113</v>
      </c>
      <c r="F16">
        <f t="shared" si="0"/>
        <v>102.45333333333333</v>
      </c>
    </row>
    <row r="17" spans="1:6" x14ac:dyDescent="0.35">
      <c r="A17" s="8">
        <v>11</v>
      </c>
      <c r="B17" s="8">
        <v>22.395</v>
      </c>
      <c r="C17">
        <v>34.130000000000003</v>
      </c>
      <c r="D17">
        <v>28.090000000000003</v>
      </c>
      <c r="E17" s="9">
        <v>28.205000000000002</v>
      </c>
      <c r="F17">
        <f t="shared" si="0"/>
        <v>84.615000000000009</v>
      </c>
    </row>
    <row r="18" spans="1:6" x14ac:dyDescent="0.35">
      <c r="A18" s="8">
        <v>12</v>
      </c>
      <c r="B18" s="8">
        <v>27.843333333333334</v>
      </c>
      <c r="C18">
        <v>21.484999999999999</v>
      </c>
      <c r="D18">
        <v>42.019999999999996</v>
      </c>
      <c r="E18" s="9">
        <v>30.449444444444442</v>
      </c>
      <c r="F18">
        <f t="shared" si="0"/>
        <v>91.348333333333329</v>
      </c>
    </row>
    <row r="19" spans="1:6" x14ac:dyDescent="0.35">
      <c r="A19" s="8">
        <v>13</v>
      </c>
      <c r="B19" s="8">
        <v>18.86</v>
      </c>
      <c r="C19">
        <v>20.759999999999998</v>
      </c>
      <c r="D19">
        <v>24.669999999999998</v>
      </c>
      <c r="E19" s="9">
        <v>21.429999999999996</v>
      </c>
      <c r="F19">
        <f t="shared" si="0"/>
        <v>64.289999999999992</v>
      </c>
    </row>
    <row r="20" spans="1:6" x14ac:dyDescent="0.35">
      <c r="A20" s="8">
        <v>14</v>
      </c>
      <c r="B20" s="8">
        <v>39.376666666666665</v>
      </c>
      <c r="C20">
        <v>40.664999999999999</v>
      </c>
      <c r="D20">
        <v>29.174999999999997</v>
      </c>
      <c r="E20" s="9">
        <v>36.405555555555551</v>
      </c>
      <c r="F20">
        <f t="shared" si="0"/>
        <v>109.21666666666665</v>
      </c>
    </row>
    <row r="21" spans="1:6" x14ac:dyDescent="0.35">
      <c r="A21" s="8">
        <v>15</v>
      </c>
      <c r="B21" s="8">
        <v>20.375</v>
      </c>
      <c r="C21">
        <v>29.87</v>
      </c>
      <c r="D21">
        <v>29.435000000000002</v>
      </c>
      <c r="E21" s="9">
        <v>26.560000000000002</v>
      </c>
      <c r="F21">
        <f t="shared" si="0"/>
        <v>79.680000000000007</v>
      </c>
    </row>
    <row r="22" spans="1:6" x14ac:dyDescent="0.35">
      <c r="A22" s="8">
        <v>16</v>
      </c>
      <c r="B22" s="8">
        <v>22.716666666666669</v>
      </c>
      <c r="C22">
        <v>19.956666666666667</v>
      </c>
      <c r="D22">
        <v>24.649999999999995</v>
      </c>
      <c r="E22" s="9">
        <v>22.441111111111109</v>
      </c>
      <c r="F22">
        <f t="shared" si="0"/>
        <v>67.323333333333323</v>
      </c>
    </row>
    <row r="23" spans="1:6" x14ac:dyDescent="0.35">
      <c r="A23" s="8">
        <v>17</v>
      </c>
      <c r="B23" s="8">
        <v>22.426666666666666</v>
      </c>
      <c r="C23">
        <v>20.083333333333332</v>
      </c>
      <c r="D23">
        <v>16.073333333333334</v>
      </c>
      <c r="E23" s="9">
        <v>19.527777777777775</v>
      </c>
      <c r="F23">
        <f t="shared" si="0"/>
        <v>58.583333333333329</v>
      </c>
    </row>
    <row r="24" spans="1:6" x14ac:dyDescent="0.35">
      <c r="A24" s="8">
        <v>18</v>
      </c>
      <c r="B24" s="8">
        <v>24.569999999999997</v>
      </c>
      <c r="C24">
        <v>24.27</v>
      </c>
      <c r="D24">
        <v>26.443333333333332</v>
      </c>
      <c r="E24" s="9">
        <v>25.094444444444445</v>
      </c>
      <c r="F24">
        <f t="shared" si="0"/>
        <v>75.283333333333331</v>
      </c>
    </row>
    <row r="25" spans="1:6" x14ac:dyDescent="0.35">
      <c r="A25" s="8">
        <v>19</v>
      </c>
      <c r="B25" s="8">
        <v>22.676666666666666</v>
      </c>
      <c r="C25">
        <v>10.719999999999999</v>
      </c>
      <c r="D25">
        <v>27.31</v>
      </c>
      <c r="E25" s="9">
        <v>20.235555555555553</v>
      </c>
      <c r="F25">
        <f t="shared" si="0"/>
        <v>60.706666666666663</v>
      </c>
    </row>
    <row r="26" spans="1:6" x14ac:dyDescent="0.35">
      <c r="A26" s="8">
        <v>20</v>
      </c>
      <c r="B26" s="8">
        <v>30.169999999999998</v>
      </c>
      <c r="C26">
        <v>43.19</v>
      </c>
      <c r="D26">
        <v>13.895</v>
      </c>
      <c r="E26" s="9">
        <v>29.084999999999997</v>
      </c>
      <c r="F26">
        <f t="shared" si="0"/>
        <v>87.254999999999995</v>
      </c>
    </row>
    <row r="27" spans="1:6" x14ac:dyDescent="0.35">
      <c r="A27" s="8">
        <v>21</v>
      </c>
      <c r="B27" s="8">
        <v>16.55</v>
      </c>
      <c r="C27">
        <v>23.7</v>
      </c>
      <c r="D27">
        <v>13.93</v>
      </c>
      <c r="E27" s="9">
        <v>18.059999999999999</v>
      </c>
      <c r="F27">
        <f t="shared" si="0"/>
        <v>54.18</v>
      </c>
    </row>
    <row r="28" spans="1:6" x14ac:dyDescent="0.35">
      <c r="A28" s="8">
        <v>22</v>
      </c>
      <c r="B28" s="8">
        <v>35.92</v>
      </c>
      <c r="C28">
        <v>29.633333333333329</v>
      </c>
      <c r="D28">
        <v>24.896666666666665</v>
      </c>
      <c r="E28" s="9">
        <v>30.149999999999995</v>
      </c>
      <c r="F28">
        <f t="shared" si="0"/>
        <v>90.449999999999989</v>
      </c>
    </row>
    <row r="29" spans="1:6" x14ac:dyDescent="0.35">
      <c r="A29" s="8">
        <v>23</v>
      </c>
      <c r="B29" s="8">
        <v>13</v>
      </c>
      <c r="C29">
        <v>14.709999999999999</v>
      </c>
      <c r="D29">
        <v>27.953333333333333</v>
      </c>
      <c r="E29" s="9">
        <v>18.554444444444446</v>
      </c>
      <c r="F29">
        <f t="shared" si="0"/>
        <v>55.663333333333334</v>
      </c>
    </row>
    <row r="30" spans="1:6" x14ac:dyDescent="0.35">
      <c r="A30" s="8">
        <v>24</v>
      </c>
      <c r="B30" s="8">
        <v>14.106666666666664</v>
      </c>
      <c r="C30">
        <v>24.21</v>
      </c>
      <c r="D30">
        <v>26.08</v>
      </c>
      <c r="E30" s="9">
        <v>21.465555555555554</v>
      </c>
      <c r="F30">
        <f t="shared" si="0"/>
        <v>64.396666666666661</v>
      </c>
    </row>
    <row r="31" spans="1:6" x14ac:dyDescent="0.35">
      <c r="A31" s="8">
        <v>25</v>
      </c>
      <c r="B31" s="8">
        <v>17.41</v>
      </c>
      <c r="C31">
        <v>30.85</v>
      </c>
      <c r="D31">
        <v>16.035</v>
      </c>
      <c r="E31" s="9">
        <v>21.431666666666668</v>
      </c>
      <c r="F31">
        <f t="shared" si="0"/>
        <v>64.295000000000002</v>
      </c>
    </row>
    <row r="32" spans="1:6" x14ac:dyDescent="0.35">
      <c r="A32" s="8">
        <v>26</v>
      </c>
      <c r="B32" s="8">
        <v>16.38</v>
      </c>
      <c r="C32">
        <v>12.669999999999998</v>
      </c>
      <c r="D32">
        <v>29.73</v>
      </c>
      <c r="E32" s="9">
        <v>19.593333333333334</v>
      </c>
      <c r="F32">
        <f t="shared" si="0"/>
        <v>58.78</v>
      </c>
    </row>
    <row r="33" spans="1:14" x14ac:dyDescent="0.35">
      <c r="A33" s="8">
        <v>27</v>
      </c>
      <c r="B33" s="8">
        <v>21.616666666666664</v>
      </c>
      <c r="C33">
        <v>21.159999999999997</v>
      </c>
      <c r="D33">
        <v>29.84</v>
      </c>
      <c r="E33" s="9">
        <v>24.205555555555552</v>
      </c>
      <c r="F33">
        <f t="shared" si="0"/>
        <v>72.61666666666666</v>
      </c>
    </row>
    <row r="34" spans="1:14" x14ac:dyDescent="0.35">
      <c r="A34" s="8">
        <v>28</v>
      </c>
      <c r="B34" s="8">
        <v>18.046666666666667</v>
      </c>
      <c r="C34">
        <v>30.29</v>
      </c>
      <c r="D34">
        <v>38.36</v>
      </c>
      <c r="E34" s="9">
        <v>28.898888888888887</v>
      </c>
      <c r="F34">
        <f t="shared" si="0"/>
        <v>86.696666666666658</v>
      </c>
    </row>
    <row r="35" spans="1:14" x14ac:dyDescent="0.35">
      <c r="A35" s="8">
        <v>29</v>
      </c>
      <c r="B35" s="8">
        <v>21.265000000000001</v>
      </c>
      <c r="C35">
        <v>11.753333333333332</v>
      </c>
      <c r="D35">
        <v>23.875</v>
      </c>
      <c r="E35" s="9">
        <v>18.964444444444442</v>
      </c>
      <c r="F35">
        <f t="shared" si="0"/>
        <v>56.893333333333331</v>
      </c>
    </row>
    <row r="36" spans="1:14" x14ac:dyDescent="0.35">
      <c r="A36" s="8">
        <v>30</v>
      </c>
      <c r="B36" s="8">
        <v>24.91</v>
      </c>
      <c r="C36">
        <v>22.253333333333334</v>
      </c>
      <c r="D36">
        <v>19.924999999999997</v>
      </c>
      <c r="E36" s="9">
        <v>22.362777777777779</v>
      </c>
      <c r="F36">
        <f t="shared" si="0"/>
        <v>67.088333333333338</v>
      </c>
    </row>
    <row r="37" spans="1:14" x14ac:dyDescent="0.35">
      <c r="A37" s="8">
        <v>31</v>
      </c>
      <c r="B37" s="8">
        <v>20.186666666666667</v>
      </c>
      <c r="C37">
        <v>15.004999999999999</v>
      </c>
      <c r="D37">
        <v>22.666666666666668</v>
      </c>
      <c r="E37" s="9">
        <v>19.286111111111111</v>
      </c>
      <c r="F37">
        <f t="shared" si="0"/>
        <v>57.858333333333334</v>
      </c>
    </row>
    <row r="38" spans="1:14" x14ac:dyDescent="0.35">
      <c r="A38" s="8">
        <v>32</v>
      </c>
      <c r="B38" s="8">
        <v>13.969999999999999</v>
      </c>
      <c r="C38">
        <v>14.35</v>
      </c>
      <c r="D38">
        <v>21.71</v>
      </c>
      <c r="E38" s="9">
        <v>16.676666666666666</v>
      </c>
      <c r="F38">
        <f t="shared" si="0"/>
        <v>50.03</v>
      </c>
    </row>
    <row r="39" spans="1:14" x14ac:dyDescent="0.35">
      <c r="A39" s="8">
        <v>33</v>
      </c>
      <c r="B39" s="8">
        <v>15.856666666666664</v>
      </c>
      <c r="C39">
        <v>12.883333333333333</v>
      </c>
      <c r="D39">
        <v>18.386666666666663</v>
      </c>
      <c r="E39" s="9">
        <v>15.708888888888886</v>
      </c>
      <c r="F39">
        <f t="shared" si="0"/>
        <v>47.126666666666658</v>
      </c>
    </row>
    <row r="40" spans="1:14" x14ac:dyDescent="0.35">
      <c r="A40" s="8">
        <v>34</v>
      </c>
      <c r="B40" s="8">
        <v>28</v>
      </c>
      <c r="C40">
        <v>18.45</v>
      </c>
      <c r="D40">
        <v>14.979999999999999</v>
      </c>
      <c r="E40" s="9">
        <v>20.476666666666667</v>
      </c>
      <c r="F40">
        <f t="shared" si="0"/>
        <v>61.43</v>
      </c>
    </row>
    <row r="41" spans="1:14" x14ac:dyDescent="0.35">
      <c r="A41" s="8">
        <v>35</v>
      </c>
      <c r="B41" s="8">
        <v>20.58</v>
      </c>
      <c r="C41">
        <v>28.215</v>
      </c>
      <c r="D41">
        <v>20.626666666666669</v>
      </c>
      <c r="E41" s="9">
        <v>23.140555555555554</v>
      </c>
      <c r="F41">
        <f t="shared" si="0"/>
        <v>69.421666666666667</v>
      </c>
    </row>
    <row r="42" spans="1:14" x14ac:dyDescent="0.35">
      <c r="A42" s="8">
        <v>36</v>
      </c>
      <c r="B42" s="8">
        <v>29.085000000000001</v>
      </c>
      <c r="C42">
        <v>45.65</v>
      </c>
      <c r="D42">
        <v>29.445</v>
      </c>
      <c r="E42" s="9">
        <v>34.726666666666667</v>
      </c>
      <c r="F42">
        <f t="shared" si="0"/>
        <v>104.18</v>
      </c>
    </row>
    <row r="43" spans="1:14" x14ac:dyDescent="0.35">
      <c r="A43" s="3" t="s">
        <v>3</v>
      </c>
      <c r="B43" s="3">
        <v>23.280277777777776</v>
      </c>
      <c r="C43" s="10">
        <v>23.448518518518519</v>
      </c>
      <c r="D43" s="10">
        <v>24.802083333333332</v>
      </c>
      <c r="E43" s="11">
        <v>23.843626543209872</v>
      </c>
    </row>
    <row r="44" spans="1:14" x14ac:dyDescent="0.35">
      <c r="A44" t="s">
        <v>15</v>
      </c>
      <c r="B44">
        <f>SUM(B7:B42)</f>
        <v>838.08999999999992</v>
      </c>
      <c r="C44">
        <f>SUM(C7:C42)</f>
        <v>844.14666666666665</v>
      </c>
      <c r="D44">
        <f t="shared" ref="D44" si="1">SUM(D7:D42)</f>
        <v>892.875</v>
      </c>
      <c r="F44">
        <f>SUM(F7:F42)</f>
        <v>2575.1116666666662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30" t="s">
        <v>6</v>
      </c>
      <c r="B48" s="30" t="s">
        <v>7</v>
      </c>
      <c r="C48" s="30" t="s">
        <v>8</v>
      </c>
      <c r="D48" s="30" t="s">
        <v>9</v>
      </c>
      <c r="E48" s="30" t="s">
        <v>10</v>
      </c>
      <c r="F48" s="30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50.11601764401712</v>
      </c>
      <c r="C49">
        <v>2</v>
      </c>
      <c r="D49">
        <v>25.05800882200856</v>
      </c>
      <c r="E49">
        <v>0.51400878231723524</v>
      </c>
      <c r="H49" s="18" t="s">
        <v>0</v>
      </c>
      <c r="I49" s="20">
        <f>3-1</f>
        <v>2</v>
      </c>
      <c r="J49" s="20">
        <f>SUMSQ(B44:D44)/36-I54</f>
        <v>50.116017644046224</v>
      </c>
      <c r="K49" s="20">
        <f>J49/I49</f>
        <v>25.058008822023112</v>
      </c>
      <c r="L49" s="21">
        <f>K49/K51</f>
        <v>0.51400878231753455</v>
      </c>
      <c r="M49" s="20">
        <f>FINV(0.05,I49,I51)</f>
        <v>3.127675600959142</v>
      </c>
      <c r="N49" s="16" t="str">
        <f>IF(L49&gt;M49, "*", "tn")</f>
        <v>tn</v>
      </c>
    </row>
    <row r="50" spans="1:14" ht="15.5" x14ac:dyDescent="0.35">
      <c r="A50" t="s">
        <v>81</v>
      </c>
      <c r="B50">
        <v>3206.9073157150124</v>
      </c>
      <c r="C50">
        <v>35</v>
      </c>
      <c r="D50">
        <v>91.625923306143207</v>
      </c>
      <c r="E50">
        <v>1.8795000672965667</v>
      </c>
      <c r="F50">
        <v>1.2635378539870474E-2</v>
      </c>
      <c r="G50" t="s">
        <v>53</v>
      </c>
      <c r="H50" s="18" t="s">
        <v>25</v>
      </c>
      <c r="I50" s="20">
        <f>36-1</f>
        <v>35</v>
      </c>
      <c r="J50" s="20">
        <f>SUMSQ(F7:F42)/3-I54</f>
        <v>3206.9073157150488</v>
      </c>
      <c r="K50" s="20">
        <f>J50/I50</f>
        <v>91.625923306144244</v>
      </c>
      <c r="L50" s="20">
        <f>K50/K51</f>
        <v>1.8795000672965911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3412.5109879115462</v>
      </c>
      <c r="C51">
        <v>70</v>
      </c>
      <c r="D51">
        <v>48.750156970164944</v>
      </c>
      <c r="H51" s="18" t="s">
        <v>26</v>
      </c>
      <c r="I51" s="20">
        <f>I50*I49</f>
        <v>70</v>
      </c>
      <c r="J51" s="20">
        <f>J52-J50-J49</f>
        <v>3412.5109879115407</v>
      </c>
      <c r="K51" s="20">
        <f>J51/I51</f>
        <v>48.750156970164866</v>
      </c>
      <c r="L51" s="20"/>
      <c r="M51" s="20"/>
      <c r="N51" s="19"/>
    </row>
    <row r="52" spans="1:14" ht="15" thickBot="1" x14ac:dyDescent="0.4">
      <c r="A52" s="12" t="s">
        <v>15</v>
      </c>
      <c r="B52" s="12">
        <v>6669.5343212705757</v>
      </c>
      <c r="C52" s="12">
        <v>107</v>
      </c>
      <c r="D52" s="12">
        <v>62.33209646047267</v>
      </c>
      <c r="E52" s="12"/>
      <c r="F52" s="12"/>
      <c r="H52" s="18" t="s">
        <v>15</v>
      </c>
      <c r="I52" s="20">
        <f>(36*3)-1</f>
        <v>107</v>
      </c>
      <c r="J52" s="20">
        <f>SUMSQ(B7:D42)-I54</f>
        <v>6669.5343212706357</v>
      </c>
      <c r="K52" s="20"/>
      <c r="L52" s="20"/>
      <c r="M52" s="20"/>
      <c r="N52" s="19"/>
    </row>
    <row r="53" spans="1:14" x14ac:dyDescent="0.35">
      <c r="A53" t="s">
        <v>229</v>
      </c>
      <c r="H53" s="25"/>
      <c r="I53" s="25"/>
      <c r="J53" s="24"/>
      <c r="K53" s="24"/>
      <c r="L53" s="24"/>
      <c r="M53" s="25"/>
      <c r="N53" s="25"/>
    </row>
    <row r="54" spans="1:14" x14ac:dyDescent="0.35">
      <c r="A54" t="s">
        <v>230</v>
      </c>
      <c r="H54" s="23" t="s">
        <v>27</v>
      </c>
      <c r="I54" s="24">
        <f>SUMSQ(F44)/108</f>
        <v>61400.000887062735</v>
      </c>
      <c r="J54" s="24"/>
      <c r="K54" s="24"/>
      <c r="L54" s="24"/>
      <c r="M54" s="25"/>
      <c r="N54" s="25"/>
    </row>
    <row r="55" spans="1:14" x14ac:dyDescent="0.35">
      <c r="A55" t="s">
        <v>231</v>
      </c>
      <c r="H55" s="23" t="s">
        <v>28</v>
      </c>
      <c r="I55" s="24">
        <f>(SQRT(K51)/E43)*100</f>
        <v>29.283008816168358</v>
      </c>
      <c r="J55" s="24"/>
      <c r="K55" s="24"/>
      <c r="L55" s="24"/>
      <c r="M55" s="25"/>
      <c r="N55" s="25"/>
    </row>
    <row r="56" spans="1:14" x14ac:dyDescent="0.35">
      <c r="A56" t="s">
        <v>232</v>
      </c>
    </row>
    <row r="57" spans="1:14" x14ac:dyDescent="0.35">
      <c r="A57" t="s">
        <v>233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57"/>
  <sheetViews>
    <sheetView topLeftCell="A43" workbookViewId="0">
      <selection activeCell="K64" sqref="K64"/>
    </sheetView>
  </sheetViews>
  <sheetFormatPr defaultColWidth="9.1796875" defaultRowHeight="14.5" x14ac:dyDescent="0.35"/>
  <cols>
    <col min="1" max="1" width="18.453125" bestFit="1" customWidth="1"/>
    <col min="2" max="5" width="12" bestFit="1" customWidth="1"/>
    <col min="13" max="13" width="10.54296875" customWidth="1"/>
  </cols>
  <sheetData>
    <row r="1" spans="1:6" x14ac:dyDescent="0.35">
      <c r="A1" t="s">
        <v>2</v>
      </c>
    </row>
    <row r="2" spans="1:6" x14ac:dyDescent="0.35">
      <c r="A2" t="s">
        <v>234</v>
      </c>
    </row>
    <row r="5" spans="1:6" x14ac:dyDescent="0.35">
      <c r="A5" s="1" t="s">
        <v>235</v>
      </c>
      <c r="B5" s="1" t="s">
        <v>0</v>
      </c>
      <c r="C5" s="5"/>
      <c r="D5" s="5"/>
      <c r="E5" s="6"/>
    </row>
    <row r="6" spans="1:6" x14ac:dyDescent="0.35">
      <c r="A6" s="1" t="s">
        <v>81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204</v>
      </c>
      <c r="C7" s="7">
        <v>134</v>
      </c>
      <c r="D7" s="7">
        <v>194</v>
      </c>
      <c r="E7" s="2">
        <v>177.33333333333334</v>
      </c>
      <c r="F7">
        <f>SUM(B7:D7)</f>
        <v>532</v>
      </c>
    </row>
    <row r="8" spans="1:6" x14ac:dyDescent="0.35">
      <c r="A8" s="8">
        <v>2</v>
      </c>
      <c r="B8" s="8">
        <v>345</v>
      </c>
      <c r="C8">
        <v>118</v>
      </c>
      <c r="D8">
        <v>273.33333333333331</v>
      </c>
      <c r="E8" s="9">
        <v>245.44444444444443</v>
      </c>
      <c r="F8">
        <f t="shared" ref="F8:F42" si="0">SUM(B8:D8)</f>
        <v>736.33333333333326</v>
      </c>
    </row>
    <row r="9" spans="1:6" x14ac:dyDescent="0.35">
      <c r="A9" s="8">
        <v>3</v>
      </c>
      <c r="B9" s="8">
        <v>124</v>
      </c>
      <c r="C9">
        <v>107.66666666666667</v>
      </c>
      <c r="D9">
        <v>108.33333333333333</v>
      </c>
      <c r="E9" s="9">
        <v>113.33333333333333</v>
      </c>
      <c r="F9">
        <f t="shared" si="0"/>
        <v>340</v>
      </c>
    </row>
    <row r="10" spans="1:6" x14ac:dyDescent="0.35">
      <c r="A10" s="8">
        <v>4</v>
      </c>
      <c r="B10" s="8">
        <v>167.66666666666666</v>
      </c>
      <c r="C10">
        <v>199.66666666666666</v>
      </c>
      <c r="D10">
        <v>177.33333333333334</v>
      </c>
      <c r="E10" s="9">
        <v>181.55555555555554</v>
      </c>
      <c r="F10">
        <f t="shared" si="0"/>
        <v>544.66666666666663</v>
      </c>
    </row>
    <row r="11" spans="1:6" x14ac:dyDescent="0.35">
      <c r="A11" s="8">
        <v>5</v>
      </c>
      <c r="B11" s="8">
        <v>193</v>
      </c>
      <c r="C11">
        <v>210</v>
      </c>
      <c r="D11">
        <v>139</v>
      </c>
      <c r="E11" s="9">
        <v>180.66666666666666</v>
      </c>
      <c r="F11">
        <f t="shared" si="0"/>
        <v>542</v>
      </c>
    </row>
    <row r="12" spans="1:6" x14ac:dyDescent="0.35">
      <c r="A12" s="8">
        <v>6</v>
      </c>
      <c r="B12" s="8">
        <v>185</v>
      </c>
      <c r="C12">
        <v>110</v>
      </c>
      <c r="D12">
        <v>159</v>
      </c>
      <c r="E12" s="9">
        <v>151.33333333333334</v>
      </c>
      <c r="F12">
        <f t="shared" si="0"/>
        <v>454</v>
      </c>
    </row>
    <row r="13" spans="1:6" x14ac:dyDescent="0.35">
      <c r="A13" s="8">
        <v>7</v>
      </c>
      <c r="B13" s="8">
        <v>102.33333333333333</v>
      </c>
      <c r="C13">
        <v>109.33333333333333</v>
      </c>
      <c r="D13">
        <v>100</v>
      </c>
      <c r="E13" s="9">
        <v>103.88888888888887</v>
      </c>
      <c r="F13">
        <f t="shared" si="0"/>
        <v>311.66666666666663</v>
      </c>
    </row>
    <row r="14" spans="1:6" x14ac:dyDescent="0.35">
      <c r="A14" s="8">
        <v>8</v>
      </c>
      <c r="B14" s="8">
        <v>142.5</v>
      </c>
      <c r="C14">
        <v>184</v>
      </c>
      <c r="D14">
        <v>197.66666666666666</v>
      </c>
      <c r="E14" s="9">
        <v>174.7222222222222</v>
      </c>
      <c r="F14">
        <f t="shared" si="0"/>
        <v>524.16666666666663</v>
      </c>
    </row>
    <row r="15" spans="1:6" x14ac:dyDescent="0.35">
      <c r="A15" s="8">
        <v>9</v>
      </c>
      <c r="B15" s="8">
        <v>198</v>
      </c>
      <c r="C15">
        <v>256</v>
      </c>
      <c r="D15">
        <v>250</v>
      </c>
      <c r="E15" s="9">
        <v>234.66666666666666</v>
      </c>
      <c r="F15">
        <f t="shared" si="0"/>
        <v>704</v>
      </c>
    </row>
    <row r="16" spans="1:6" x14ac:dyDescent="0.35">
      <c r="A16" s="8">
        <v>10</v>
      </c>
      <c r="B16" s="8">
        <v>301</v>
      </c>
      <c r="C16">
        <v>276.66666666666669</v>
      </c>
      <c r="D16">
        <v>235</v>
      </c>
      <c r="E16" s="9">
        <v>270.88888888888891</v>
      </c>
      <c r="F16">
        <f t="shared" si="0"/>
        <v>812.66666666666674</v>
      </c>
    </row>
    <row r="17" spans="1:6" x14ac:dyDescent="0.35">
      <c r="A17" s="8">
        <v>11</v>
      </c>
      <c r="B17" s="8">
        <v>177.5</v>
      </c>
      <c r="C17">
        <v>264.33333333333331</v>
      </c>
      <c r="D17">
        <v>228.66666666666666</v>
      </c>
      <c r="E17" s="9">
        <v>223.5</v>
      </c>
      <c r="F17">
        <f t="shared" si="0"/>
        <v>670.5</v>
      </c>
    </row>
    <row r="18" spans="1:6" x14ac:dyDescent="0.35">
      <c r="A18" s="8">
        <v>12</v>
      </c>
      <c r="B18" s="8">
        <v>240.5</v>
      </c>
      <c r="C18">
        <v>214</v>
      </c>
      <c r="D18">
        <v>436</v>
      </c>
      <c r="E18" s="9">
        <v>296.83333333333331</v>
      </c>
      <c r="F18">
        <f t="shared" si="0"/>
        <v>890.5</v>
      </c>
    </row>
    <row r="19" spans="1:6" x14ac:dyDescent="0.35">
      <c r="A19" s="8">
        <v>13</v>
      </c>
      <c r="B19" s="8">
        <v>115</v>
      </c>
      <c r="C19">
        <v>111.5</v>
      </c>
      <c r="D19">
        <v>147</v>
      </c>
      <c r="E19" s="9">
        <v>124.5</v>
      </c>
      <c r="F19">
        <f t="shared" si="0"/>
        <v>373.5</v>
      </c>
    </row>
    <row r="20" spans="1:6" x14ac:dyDescent="0.35">
      <c r="A20" s="8">
        <v>14</v>
      </c>
      <c r="B20" s="8">
        <v>177.5</v>
      </c>
      <c r="C20">
        <v>206.5</v>
      </c>
      <c r="D20">
        <v>147</v>
      </c>
      <c r="E20" s="9">
        <v>177</v>
      </c>
      <c r="F20">
        <f t="shared" si="0"/>
        <v>531</v>
      </c>
    </row>
    <row r="21" spans="1:6" x14ac:dyDescent="0.35">
      <c r="A21" s="8">
        <v>15</v>
      </c>
      <c r="B21" s="8">
        <v>188.5</v>
      </c>
      <c r="C21">
        <v>270</v>
      </c>
      <c r="D21">
        <v>251</v>
      </c>
      <c r="E21" s="9">
        <v>236.5</v>
      </c>
      <c r="F21">
        <f t="shared" si="0"/>
        <v>709.5</v>
      </c>
    </row>
    <row r="22" spans="1:6" x14ac:dyDescent="0.35">
      <c r="A22" s="8">
        <v>16</v>
      </c>
      <c r="B22" s="8">
        <v>132.33333333333334</v>
      </c>
      <c r="C22">
        <v>130</v>
      </c>
      <c r="D22">
        <v>148.66666666666666</v>
      </c>
      <c r="E22" s="9">
        <v>137</v>
      </c>
      <c r="F22">
        <f t="shared" si="0"/>
        <v>411</v>
      </c>
    </row>
    <row r="23" spans="1:6" x14ac:dyDescent="0.35">
      <c r="A23" s="8">
        <v>17</v>
      </c>
      <c r="B23" s="8">
        <v>143.5</v>
      </c>
      <c r="C23">
        <v>138</v>
      </c>
      <c r="D23">
        <v>109</v>
      </c>
      <c r="E23" s="9">
        <v>130.16666666666666</v>
      </c>
      <c r="F23">
        <f t="shared" si="0"/>
        <v>390.5</v>
      </c>
    </row>
    <row r="24" spans="1:6" x14ac:dyDescent="0.35">
      <c r="A24" s="8">
        <v>18</v>
      </c>
      <c r="B24" s="8">
        <v>174.33333333333334</v>
      </c>
      <c r="C24">
        <v>176.33333333333334</v>
      </c>
      <c r="D24">
        <v>157.66666666666666</v>
      </c>
      <c r="E24" s="9">
        <v>169.44444444444446</v>
      </c>
      <c r="F24">
        <f t="shared" si="0"/>
        <v>508.33333333333337</v>
      </c>
    </row>
    <row r="25" spans="1:6" x14ac:dyDescent="0.35">
      <c r="A25" s="8">
        <v>19</v>
      </c>
      <c r="B25" s="8">
        <v>168</v>
      </c>
      <c r="C25">
        <v>75.666666666666671</v>
      </c>
      <c r="D25">
        <v>164</v>
      </c>
      <c r="E25" s="9">
        <v>135.88888888888889</v>
      </c>
      <c r="F25">
        <f t="shared" si="0"/>
        <v>407.66666666666669</v>
      </c>
    </row>
    <row r="26" spans="1:6" x14ac:dyDescent="0.35">
      <c r="A26" s="8">
        <v>20</v>
      </c>
      <c r="B26" s="8">
        <v>184.66666666666666</v>
      </c>
      <c r="C26">
        <v>340</v>
      </c>
      <c r="D26">
        <v>102.5</v>
      </c>
      <c r="E26" s="9">
        <v>209.05555555555554</v>
      </c>
      <c r="F26">
        <f t="shared" si="0"/>
        <v>627.16666666666663</v>
      </c>
    </row>
    <row r="27" spans="1:6" x14ac:dyDescent="0.35">
      <c r="A27" s="8">
        <v>21</v>
      </c>
      <c r="B27" s="8">
        <v>166</v>
      </c>
      <c r="C27">
        <v>236.5</v>
      </c>
      <c r="D27">
        <v>123</v>
      </c>
      <c r="E27" s="9">
        <v>175.16666666666666</v>
      </c>
      <c r="F27">
        <f t="shared" si="0"/>
        <v>525.5</v>
      </c>
    </row>
    <row r="28" spans="1:6" x14ac:dyDescent="0.35">
      <c r="A28" s="8">
        <v>22</v>
      </c>
      <c r="B28" s="8">
        <v>236</v>
      </c>
      <c r="C28">
        <v>242</v>
      </c>
      <c r="D28">
        <v>230.5</v>
      </c>
      <c r="E28" s="9">
        <v>236.16666666666666</v>
      </c>
      <c r="F28">
        <f t="shared" si="0"/>
        <v>708.5</v>
      </c>
    </row>
    <row r="29" spans="1:6" x14ac:dyDescent="0.35">
      <c r="A29" s="8">
        <v>23</v>
      </c>
      <c r="B29" s="8">
        <v>74.666666666666671</v>
      </c>
      <c r="C29">
        <v>113</v>
      </c>
      <c r="D29">
        <v>157.33333333333334</v>
      </c>
      <c r="E29" s="9">
        <v>115</v>
      </c>
      <c r="F29">
        <f t="shared" si="0"/>
        <v>345</v>
      </c>
    </row>
    <row r="30" spans="1:6" x14ac:dyDescent="0.35">
      <c r="A30" s="8">
        <v>24</v>
      </c>
      <c r="B30" s="8">
        <v>63</v>
      </c>
      <c r="C30">
        <v>134.5</v>
      </c>
      <c r="D30">
        <v>111.66666666666667</v>
      </c>
      <c r="E30" s="9">
        <v>103.05555555555556</v>
      </c>
      <c r="F30">
        <f t="shared" si="0"/>
        <v>309.16666666666669</v>
      </c>
    </row>
    <row r="31" spans="1:6" x14ac:dyDescent="0.35">
      <c r="A31" s="8">
        <v>25</v>
      </c>
      <c r="B31" s="8">
        <v>132.66666666666666</v>
      </c>
      <c r="C31">
        <v>213</v>
      </c>
      <c r="D31">
        <v>115.5</v>
      </c>
      <c r="E31" s="9">
        <v>153.7222222222222</v>
      </c>
      <c r="F31">
        <f t="shared" si="0"/>
        <v>461.16666666666663</v>
      </c>
    </row>
    <row r="32" spans="1:6" x14ac:dyDescent="0.35">
      <c r="A32" s="8">
        <v>26</v>
      </c>
      <c r="B32" s="8">
        <v>115</v>
      </c>
      <c r="C32">
        <v>81</v>
      </c>
      <c r="D32">
        <v>214.5</v>
      </c>
      <c r="E32" s="9">
        <v>136.83333333333334</v>
      </c>
      <c r="F32">
        <f t="shared" si="0"/>
        <v>410.5</v>
      </c>
    </row>
    <row r="33" spans="1:14" x14ac:dyDescent="0.35">
      <c r="A33" s="8">
        <v>27</v>
      </c>
      <c r="B33" s="8">
        <v>201.5</v>
      </c>
      <c r="C33">
        <v>197.5</v>
      </c>
      <c r="D33">
        <v>259</v>
      </c>
      <c r="E33" s="9">
        <v>219.33333333333334</v>
      </c>
      <c r="F33">
        <f t="shared" si="0"/>
        <v>658</v>
      </c>
    </row>
    <row r="34" spans="1:14" x14ac:dyDescent="0.35">
      <c r="A34" s="8">
        <v>28</v>
      </c>
      <c r="B34" s="8">
        <v>142.33333333333334</v>
      </c>
      <c r="C34">
        <v>208.5</v>
      </c>
      <c r="D34">
        <v>281.5</v>
      </c>
      <c r="E34" s="9">
        <v>210.7777777777778</v>
      </c>
      <c r="F34">
        <f t="shared" si="0"/>
        <v>632.33333333333337</v>
      </c>
    </row>
    <row r="35" spans="1:14" x14ac:dyDescent="0.35">
      <c r="A35" s="8">
        <v>29</v>
      </c>
      <c r="B35" s="8">
        <v>193.66666666666666</v>
      </c>
      <c r="C35">
        <v>86.666666666666671</v>
      </c>
      <c r="D35">
        <v>154.5</v>
      </c>
      <c r="E35" s="9">
        <v>144.94444444444443</v>
      </c>
      <c r="F35">
        <f t="shared" si="0"/>
        <v>434.83333333333331</v>
      </c>
    </row>
    <row r="36" spans="1:14" x14ac:dyDescent="0.35">
      <c r="A36" s="8">
        <v>30</v>
      </c>
      <c r="B36" s="8">
        <v>183</v>
      </c>
      <c r="C36">
        <v>150.5</v>
      </c>
      <c r="D36">
        <v>148</v>
      </c>
      <c r="E36" s="9">
        <v>160.5</v>
      </c>
      <c r="F36">
        <f t="shared" si="0"/>
        <v>481.5</v>
      </c>
    </row>
    <row r="37" spans="1:14" x14ac:dyDescent="0.35">
      <c r="A37" s="8">
        <v>31</v>
      </c>
      <c r="B37" s="8">
        <v>125</v>
      </c>
      <c r="C37">
        <v>101.5</v>
      </c>
      <c r="D37">
        <v>167.66666666666666</v>
      </c>
      <c r="E37" s="9">
        <v>131.38888888888889</v>
      </c>
      <c r="F37">
        <f t="shared" si="0"/>
        <v>394.16666666666663</v>
      </c>
    </row>
    <row r="38" spans="1:14" x14ac:dyDescent="0.35">
      <c r="A38" s="8">
        <v>32</v>
      </c>
      <c r="B38" s="8">
        <v>104.33333333333333</v>
      </c>
      <c r="C38">
        <v>109.5</v>
      </c>
      <c r="D38">
        <v>193</v>
      </c>
      <c r="E38" s="9">
        <v>135.61111111111111</v>
      </c>
      <c r="F38">
        <f t="shared" si="0"/>
        <v>406.83333333333331</v>
      </c>
    </row>
    <row r="39" spans="1:14" x14ac:dyDescent="0.35">
      <c r="A39" s="8">
        <v>33</v>
      </c>
      <c r="B39" s="8">
        <v>62</v>
      </c>
      <c r="C39">
        <v>53.666666666666664</v>
      </c>
      <c r="D39">
        <v>75.666666666666671</v>
      </c>
      <c r="E39" s="9">
        <v>63.777777777777771</v>
      </c>
      <c r="F39">
        <f t="shared" si="0"/>
        <v>191.33333333333331</v>
      </c>
    </row>
    <row r="40" spans="1:14" x14ac:dyDescent="0.35">
      <c r="A40" s="8">
        <v>34</v>
      </c>
      <c r="B40" s="8">
        <v>285</v>
      </c>
      <c r="C40">
        <v>172.33333333333334</v>
      </c>
      <c r="D40">
        <v>163.66666666666666</v>
      </c>
      <c r="E40" s="9">
        <v>207</v>
      </c>
      <c r="F40">
        <f t="shared" si="0"/>
        <v>621</v>
      </c>
    </row>
    <row r="41" spans="1:14" x14ac:dyDescent="0.35">
      <c r="A41" s="8">
        <v>35</v>
      </c>
      <c r="B41" s="8">
        <v>138.33333333333334</v>
      </c>
      <c r="C41">
        <v>183</v>
      </c>
      <c r="D41">
        <v>131</v>
      </c>
      <c r="E41" s="9">
        <v>150.7777777777778</v>
      </c>
      <c r="F41">
        <f t="shared" si="0"/>
        <v>452.33333333333337</v>
      </c>
    </row>
    <row r="42" spans="1:14" x14ac:dyDescent="0.35">
      <c r="A42" s="8">
        <v>36</v>
      </c>
      <c r="B42" s="8">
        <v>182.66666666666666</v>
      </c>
      <c r="C42">
        <v>324</v>
      </c>
      <c r="D42">
        <v>189.66666666666666</v>
      </c>
      <c r="E42" s="9">
        <v>232.11111111111109</v>
      </c>
      <c r="F42">
        <f t="shared" si="0"/>
        <v>696.33333333333326</v>
      </c>
    </row>
    <row r="43" spans="1:14" x14ac:dyDescent="0.35">
      <c r="A43" s="3" t="s">
        <v>3</v>
      </c>
      <c r="B43" s="3">
        <v>168.59722222222223</v>
      </c>
      <c r="C43" s="10">
        <v>173.30092592592595</v>
      </c>
      <c r="D43" s="10">
        <v>178.92592592592598</v>
      </c>
      <c r="E43" s="11">
        <v>173.60802469135797</v>
      </c>
    </row>
    <row r="44" spans="1:14" x14ac:dyDescent="0.35">
      <c r="A44" t="s">
        <v>15</v>
      </c>
      <c r="B44">
        <f>SUM(B7:B42)</f>
        <v>6069.5</v>
      </c>
      <c r="C44">
        <f>SUM(C7:C42)</f>
        <v>6238.8333333333339</v>
      </c>
      <c r="D44">
        <f t="shared" ref="D44" si="1">SUM(D7:D42)</f>
        <v>6441.3333333333348</v>
      </c>
      <c r="F44">
        <f>SUM(F7:F42)</f>
        <v>18749.666666666661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30" t="s">
        <v>6</v>
      </c>
      <c r="B48" s="30" t="s">
        <v>7</v>
      </c>
      <c r="C48" s="30" t="s">
        <v>8</v>
      </c>
      <c r="D48" s="30" t="s">
        <v>9</v>
      </c>
      <c r="E48" s="30" t="s">
        <v>10</v>
      </c>
      <c r="F48" s="30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1925.3708847733214</v>
      </c>
      <c r="C49">
        <v>2</v>
      </c>
      <c r="D49">
        <v>962.68544238666072</v>
      </c>
      <c r="E49">
        <v>0.34995078426887133</v>
      </c>
      <c r="H49" s="18" t="s">
        <v>0</v>
      </c>
      <c r="I49" s="20">
        <f>3-1</f>
        <v>2</v>
      </c>
      <c r="J49" s="20">
        <f>SUMSQ(B44:D44)/36-I54</f>
        <v>1925.3708847765811</v>
      </c>
      <c r="K49" s="20">
        <f>J49/I49</f>
        <v>962.68544238829054</v>
      </c>
      <c r="L49" s="21">
        <f>K49/K51</f>
        <v>0.3499507842694709</v>
      </c>
      <c r="M49" s="20">
        <f>FINV(0.05,I49,I51)</f>
        <v>3.127675600959142</v>
      </c>
      <c r="N49" s="16" t="str">
        <f>IF(L49&gt;M49, "*", "tn")</f>
        <v>tn</v>
      </c>
    </row>
    <row r="50" spans="1:14" ht="15.5" x14ac:dyDescent="0.35">
      <c r="A50" t="s">
        <v>81</v>
      </c>
      <c r="B50">
        <v>289008.92489711847</v>
      </c>
      <c r="C50">
        <v>35</v>
      </c>
      <c r="D50">
        <v>8257.3978542033856</v>
      </c>
      <c r="E50">
        <v>3.0016895736311908</v>
      </c>
      <c r="F50">
        <v>4.5776412824275941E-5</v>
      </c>
      <c r="G50" t="s">
        <v>13</v>
      </c>
      <c r="H50" s="18" t="s">
        <v>25</v>
      </c>
      <c r="I50" s="20">
        <f>36-1</f>
        <v>35</v>
      </c>
      <c r="J50" s="20">
        <f>SUMSQ(F7:F42)/3-I54</f>
        <v>289008.92489712173</v>
      </c>
      <c r="K50" s="20">
        <f>J50/I50</f>
        <v>8257.3978542034783</v>
      </c>
      <c r="L50" s="20">
        <f>K50/K51</f>
        <v>3.0016895736312854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192564.16615226463</v>
      </c>
      <c r="C51">
        <v>70</v>
      </c>
      <c r="D51">
        <v>2750.9166593180662</v>
      </c>
      <c r="H51" s="18" t="s">
        <v>26</v>
      </c>
      <c r="I51" s="20">
        <f>I50*I49</f>
        <v>70</v>
      </c>
      <c r="J51" s="20">
        <f>J52-J50-J49</f>
        <v>192564.16615226073</v>
      </c>
      <c r="K51" s="20">
        <f>J51/I51</f>
        <v>2750.9166593180103</v>
      </c>
      <c r="L51" s="20"/>
      <c r="M51" s="20"/>
      <c r="N51" s="19"/>
    </row>
    <row r="52" spans="1:14" ht="15" thickBot="1" x14ac:dyDescent="0.4">
      <c r="A52" s="12" t="s">
        <v>15</v>
      </c>
      <c r="B52" s="12">
        <v>483498.46193415642</v>
      </c>
      <c r="C52" s="12">
        <v>107</v>
      </c>
      <c r="D52" s="12">
        <v>4518.6772143379103</v>
      </c>
      <c r="E52" s="12"/>
      <c r="F52" s="12"/>
      <c r="H52" s="18" t="s">
        <v>15</v>
      </c>
      <c r="I52" s="20">
        <f>(36*3)-1</f>
        <v>107</v>
      </c>
      <c r="J52" s="20">
        <f>SUMSQ(B7:D42)-I54</f>
        <v>483498.46193415904</v>
      </c>
      <c r="K52" s="20"/>
      <c r="L52" s="20"/>
      <c r="M52" s="20"/>
      <c r="N52" s="19"/>
    </row>
    <row r="53" spans="1:14" x14ac:dyDescent="0.35">
      <c r="A53" t="s">
        <v>236</v>
      </c>
      <c r="H53" s="25"/>
      <c r="I53" s="25"/>
      <c r="J53" s="24"/>
      <c r="K53" s="24"/>
      <c r="L53" s="24"/>
      <c r="M53" s="25"/>
      <c r="N53" s="25"/>
    </row>
    <row r="54" spans="1:14" x14ac:dyDescent="0.35">
      <c r="A54" t="s">
        <v>237</v>
      </c>
      <c r="H54" s="23" t="s">
        <v>27</v>
      </c>
      <c r="I54" s="24">
        <f>SUMSQ(F44)/108</f>
        <v>3255092.5936213969</v>
      </c>
      <c r="J54" s="24"/>
      <c r="K54" s="24"/>
      <c r="L54" s="24"/>
      <c r="M54" s="25"/>
      <c r="N54" s="25"/>
    </row>
    <row r="55" spans="1:14" x14ac:dyDescent="0.35">
      <c r="A55" t="s">
        <v>238</v>
      </c>
      <c r="H55" s="23" t="s">
        <v>28</v>
      </c>
      <c r="I55" s="24">
        <f>(SQRT(K51)/E43)*100</f>
        <v>30.211265739134962</v>
      </c>
      <c r="J55" s="24"/>
      <c r="K55" s="24"/>
      <c r="L55" s="24"/>
      <c r="M55" s="25"/>
      <c r="N55" s="25"/>
    </row>
    <row r="56" spans="1:14" x14ac:dyDescent="0.35">
      <c r="A56" t="s">
        <v>239</v>
      </c>
    </row>
    <row r="57" spans="1:14" x14ac:dyDescent="0.35">
      <c r="A57" t="s">
        <v>240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57"/>
  <sheetViews>
    <sheetView workbookViewId="0">
      <selection activeCell="E7" sqref="E7:E42"/>
    </sheetView>
  </sheetViews>
  <sheetFormatPr defaultRowHeight="14.5" x14ac:dyDescent="0.35"/>
  <cols>
    <col min="1" max="1" width="22" bestFit="1" customWidth="1"/>
    <col min="2" max="5" width="12" bestFit="1" customWidth="1"/>
    <col min="8" max="8" width="19.26953125" customWidth="1"/>
    <col min="13" max="13" width="10.26953125" customWidth="1"/>
  </cols>
  <sheetData>
    <row r="1" spans="1:6" x14ac:dyDescent="0.35">
      <c r="A1" t="s">
        <v>2</v>
      </c>
    </row>
    <row r="2" spans="1:6" x14ac:dyDescent="0.35">
      <c r="A2" t="s">
        <v>241</v>
      </c>
    </row>
    <row r="5" spans="1:6" x14ac:dyDescent="0.35">
      <c r="A5" s="1" t="s">
        <v>242</v>
      </c>
      <c r="B5" s="1" t="s">
        <v>0</v>
      </c>
      <c r="C5" s="5"/>
      <c r="D5" s="5"/>
      <c r="E5" s="6"/>
    </row>
    <row r="6" spans="1:6" x14ac:dyDescent="0.35">
      <c r="A6" s="1" t="s">
        <v>81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13.51</v>
      </c>
      <c r="C7" s="7">
        <v>14.459999999999999</v>
      </c>
      <c r="D7" s="7">
        <v>14.12</v>
      </c>
      <c r="E7" s="2">
        <v>14.03</v>
      </c>
      <c r="F7">
        <f>SUM(B7:D7)</f>
        <v>42.089999999999996</v>
      </c>
    </row>
    <row r="8" spans="1:6" x14ac:dyDescent="0.35">
      <c r="A8" s="8">
        <v>2</v>
      </c>
      <c r="B8" s="8">
        <v>11.39</v>
      </c>
      <c r="C8">
        <v>14.04</v>
      </c>
      <c r="D8">
        <v>13.3</v>
      </c>
      <c r="E8" s="9">
        <v>12.910000000000002</v>
      </c>
      <c r="F8">
        <f t="shared" ref="F8:F42" si="0">SUM(B8:D8)</f>
        <v>38.730000000000004</v>
      </c>
    </row>
    <row r="9" spans="1:6" x14ac:dyDescent="0.35">
      <c r="A9" s="8">
        <v>3</v>
      </c>
      <c r="B9" s="8">
        <v>14.61</v>
      </c>
      <c r="C9">
        <v>10.59</v>
      </c>
      <c r="D9">
        <v>13.459999999999999</v>
      </c>
      <c r="E9" s="9">
        <v>12.886666666666665</v>
      </c>
      <c r="F9">
        <f t="shared" si="0"/>
        <v>38.659999999999997</v>
      </c>
    </row>
    <row r="10" spans="1:6" x14ac:dyDescent="0.35">
      <c r="A10" s="8">
        <v>4</v>
      </c>
      <c r="B10" s="8">
        <v>10.7</v>
      </c>
      <c r="C10">
        <v>12.73</v>
      </c>
      <c r="D10">
        <v>11.24</v>
      </c>
      <c r="E10" s="9">
        <v>11.556666666666667</v>
      </c>
      <c r="F10">
        <f t="shared" si="0"/>
        <v>34.67</v>
      </c>
    </row>
    <row r="11" spans="1:6" x14ac:dyDescent="0.35">
      <c r="A11" s="8">
        <v>5</v>
      </c>
      <c r="B11" s="8">
        <v>11.4</v>
      </c>
      <c r="C11">
        <v>12.92</v>
      </c>
      <c r="D11">
        <v>11.1</v>
      </c>
      <c r="E11" s="9">
        <v>11.806666666666667</v>
      </c>
      <c r="F11">
        <f t="shared" si="0"/>
        <v>35.42</v>
      </c>
    </row>
    <row r="12" spans="1:6" x14ac:dyDescent="0.35">
      <c r="A12" s="8">
        <v>6</v>
      </c>
      <c r="B12" s="8">
        <v>14.6</v>
      </c>
      <c r="C12">
        <v>13.959999999999999</v>
      </c>
      <c r="D12">
        <v>15.899999999999999</v>
      </c>
      <c r="E12" s="9">
        <v>14.819999999999999</v>
      </c>
      <c r="F12">
        <f t="shared" si="0"/>
        <v>44.459999999999994</v>
      </c>
    </row>
    <row r="13" spans="1:6" x14ac:dyDescent="0.35">
      <c r="A13" s="8">
        <v>7</v>
      </c>
      <c r="B13" s="8">
        <v>17.010000000000002</v>
      </c>
      <c r="C13">
        <v>14.51</v>
      </c>
      <c r="D13">
        <v>15.879999999999999</v>
      </c>
      <c r="E13" s="9">
        <v>15.800000000000002</v>
      </c>
      <c r="F13">
        <f t="shared" si="0"/>
        <v>47.400000000000006</v>
      </c>
    </row>
    <row r="14" spans="1:6" x14ac:dyDescent="0.35">
      <c r="A14" s="8">
        <v>8</v>
      </c>
      <c r="B14" s="8">
        <v>11.86</v>
      </c>
      <c r="C14">
        <v>14.73</v>
      </c>
      <c r="D14">
        <v>14.08</v>
      </c>
      <c r="E14" s="9">
        <v>13.556666666666667</v>
      </c>
      <c r="F14">
        <f t="shared" si="0"/>
        <v>40.67</v>
      </c>
    </row>
    <row r="15" spans="1:6" x14ac:dyDescent="0.35">
      <c r="A15" s="8">
        <v>9</v>
      </c>
      <c r="B15" s="8">
        <v>11.879999999999999</v>
      </c>
      <c r="C15">
        <v>11.83</v>
      </c>
      <c r="D15">
        <v>10.64</v>
      </c>
      <c r="E15" s="9">
        <v>11.450000000000001</v>
      </c>
      <c r="F15">
        <f t="shared" si="0"/>
        <v>34.35</v>
      </c>
    </row>
    <row r="16" spans="1:6" x14ac:dyDescent="0.35">
      <c r="A16" s="8">
        <v>10</v>
      </c>
      <c r="B16" s="8">
        <v>11.59</v>
      </c>
      <c r="C16">
        <v>12.61</v>
      </c>
      <c r="D16">
        <v>13.9</v>
      </c>
      <c r="E16" s="9">
        <v>12.700000000000001</v>
      </c>
      <c r="F16">
        <f t="shared" si="0"/>
        <v>38.1</v>
      </c>
    </row>
    <row r="17" spans="1:6" x14ac:dyDescent="0.35">
      <c r="A17" s="8">
        <v>11</v>
      </c>
      <c r="B17" s="8">
        <v>12.6</v>
      </c>
      <c r="C17">
        <v>12.9</v>
      </c>
      <c r="D17">
        <v>12.29</v>
      </c>
      <c r="E17" s="9">
        <v>12.596666666666666</v>
      </c>
      <c r="F17">
        <f t="shared" si="0"/>
        <v>37.79</v>
      </c>
    </row>
    <row r="18" spans="1:6" x14ac:dyDescent="0.35">
      <c r="A18" s="8">
        <v>12</v>
      </c>
      <c r="B18" s="8">
        <v>9.23</v>
      </c>
      <c r="C18">
        <v>10.029999999999999</v>
      </c>
      <c r="D18">
        <v>9.629999999999999</v>
      </c>
      <c r="E18" s="9">
        <v>9.629999999999999</v>
      </c>
      <c r="F18">
        <f t="shared" si="0"/>
        <v>28.889999999999997</v>
      </c>
    </row>
    <row r="19" spans="1:6" x14ac:dyDescent="0.35">
      <c r="A19" s="8">
        <v>13</v>
      </c>
      <c r="B19" s="8">
        <v>19.54</v>
      </c>
      <c r="C19">
        <v>18.62</v>
      </c>
      <c r="D19">
        <v>16.77</v>
      </c>
      <c r="E19" s="9">
        <v>18.309999999999999</v>
      </c>
      <c r="F19">
        <f t="shared" si="0"/>
        <v>54.929999999999993</v>
      </c>
    </row>
    <row r="20" spans="1:6" x14ac:dyDescent="0.35">
      <c r="A20" s="8">
        <v>14</v>
      </c>
      <c r="B20" s="8">
        <v>19.649999999999999</v>
      </c>
      <c r="C20">
        <v>19.71</v>
      </c>
      <c r="D20">
        <v>19.829999999999998</v>
      </c>
      <c r="E20" s="9">
        <v>19.73</v>
      </c>
      <c r="F20">
        <f t="shared" si="0"/>
        <v>59.19</v>
      </c>
    </row>
    <row r="21" spans="1:6" x14ac:dyDescent="0.35">
      <c r="A21" s="8">
        <v>15</v>
      </c>
      <c r="B21" s="8">
        <v>10.81</v>
      </c>
      <c r="C21">
        <v>11.06</v>
      </c>
      <c r="D21">
        <v>11.73</v>
      </c>
      <c r="E21" s="9">
        <v>11.200000000000001</v>
      </c>
      <c r="F21">
        <f t="shared" si="0"/>
        <v>33.6</v>
      </c>
    </row>
    <row r="22" spans="1:6" x14ac:dyDescent="0.35">
      <c r="A22" s="8">
        <v>16</v>
      </c>
      <c r="B22" s="8">
        <v>17.169999999999998</v>
      </c>
      <c r="C22">
        <v>15.370000000000001</v>
      </c>
      <c r="D22">
        <v>16.600000000000001</v>
      </c>
      <c r="E22" s="9">
        <v>16.38</v>
      </c>
      <c r="F22">
        <f t="shared" si="0"/>
        <v>49.14</v>
      </c>
    </row>
    <row r="23" spans="1:6" x14ac:dyDescent="0.35">
      <c r="A23" s="8">
        <v>17</v>
      </c>
      <c r="B23" s="8">
        <v>13.3</v>
      </c>
      <c r="C23">
        <v>14.53</v>
      </c>
      <c r="D23">
        <v>15.66</v>
      </c>
      <c r="E23" s="9">
        <v>14.496666666666664</v>
      </c>
      <c r="F23">
        <f t="shared" si="0"/>
        <v>43.489999999999995</v>
      </c>
    </row>
    <row r="24" spans="1:6" x14ac:dyDescent="0.35">
      <c r="A24" s="8">
        <v>18</v>
      </c>
      <c r="B24" s="8">
        <v>14.08</v>
      </c>
      <c r="C24">
        <v>17.649999999999999</v>
      </c>
      <c r="D24">
        <v>16.79</v>
      </c>
      <c r="E24" s="9">
        <v>16.173333333333332</v>
      </c>
      <c r="F24">
        <f t="shared" si="0"/>
        <v>48.519999999999996</v>
      </c>
    </row>
    <row r="25" spans="1:6" x14ac:dyDescent="0.35">
      <c r="A25" s="8">
        <v>19</v>
      </c>
      <c r="B25" s="8">
        <v>13.5</v>
      </c>
      <c r="C25">
        <v>14.15</v>
      </c>
      <c r="D25">
        <v>16.62</v>
      </c>
      <c r="E25" s="9">
        <v>14.756666666666666</v>
      </c>
      <c r="F25">
        <f t="shared" si="0"/>
        <v>44.269999999999996</v>
      </c>
    </row>
    <row r="26" spans="1:6" x14ac:dyDescent="0.35">
      <c r="A26" s="8">
        <v>20</v>
      </c>
      <c r="B26" s="8">
        <v>12.2</v>
      </c>
      <c r="C26">
        <v>12.69</v>
      </c>
      <c r="D26">
        <v>13.56</v>
      </c>
      <c r="E26" s="9">
        <v>12.816666666666668</v>
      </c>
      <c r="F26">
        <f t="shared" si="0"/>
        <v>38.450000000000003</v>
      </c>
    </row>
    <row r="27" spans="1:6" x14ac:dyDescent="0.35">
      <c r="A27" s="8">
        <v>21</v>
      </c>
      <c r="B27" s="8">
        <v>13.62</v>
      </c>
      <c r="C27">
        <v>10.02</v>
      </c>
      <c r="D27">
        <v>12.54</v>
      </c>
      <c r="E27" s="9">
        <v>12.06</v>
      </c>
      <c r="F27">
        <f t="shared" si="0"/>
        <v>36.18</v>
      </c>
    </row>
    <row r="28" spans="1:6" x14ac:dyDescent="0.35">
      <c r="A28" s="8">
        <v>22</v>
      </c>
      <c r="B28" s="8">
        <v>11.7</v>
      </c>
      <c r="C28">
        <v>12.25</v>
      </c>
      <c r="D28">
        <v>12.62</v>
      </c>
      <c r="E28" s="9">
        <v>12.19</v>
      </c>
      <c r="F28">
        <f t="shared" si="0"/>
        <v>36.57</v>
      </c>
    </row>
    <row r="29" spans="1:6" x14ac:dyDescent="0.35">
      <c r="A29" s="8">
        <v>23</v>
      </c>
      <c r="B29" s="8">
        <v>17.43</v>
      </c>
      <c r="C29">
        <v>13.02</v>
      </c>
      <c r="D29">
        <v>17.739999999999998</v>
      </c>
      <c r="E29" s="9">
        <v>16.063333333333333</v>
      </c>
      <c r="F29">
        <f t="shared" si="0"/>
        <v>48.19</v>
      </c>
    </row>
    <row r="30" spans="1:6" x14ac:dyDescent="0.35">
      <c r="A30" s="8">
        <v>24</v>
      </c>
      <c r="B30" s="8">
        <v>22.29</v>
      </c>
      <c r="C30">
        <v>24.51</v>
      </c>
      <c r="D30">
        <v>23.419999999999998</v>
      </c>
      <c r="E30" s="9">
        <v>23.406666666666666</v>
      </c>
      <c r="F30">
        <f t="shared" si="0"/>
        <v>70.22</v>
      </c>
    </row>
    <row r="31" spans="1:6" x14ac:dyDescent="0.35">
      <c r="A31" s="8">
        <v>25</v>
      </c>
      <c r="B31" s="8">
        <v>13.14</v>
      </c>
      <c r="C31">
        <v>12.51</v>
      </c>
      <c r="D31">
        <v>13.86</v>
      </c>
      <c r="E31" s="9">
        <v>13.17</v>
      </c>
      <c r="F31">
        <f t="shared" si="0"/>
        <v>39.51</v>
      </c>
    </row>
    <row r="32" spans="1:6" x14ac:dyDescent="0.35">
      <c r="A32" s="8">
        <v>26</v>
      </c>
      <c r="B32" s="8">
        <v>17.21</v>
      </c>
      <c r="C32">
        <v>15.66</v>
      </c>
      <c r="D32">
        <v>13.42</v>
      </c>
      <c r="E32" s="9">
        <v>15.430000000000001</v>
      </c>
      <c r="F32">
        <f t="shared" si="0"/>
        <v>46.290000000000006</v>
      </c>
    </row>
    <row r="33" spans="1:14" x14ac:dyDescent="0.35">
      <c r="A33" s="8">
        <v>27</v>
      </c>
      <c r="B33" s="8">
        <v>11.67</v>
      </c>
      <c r="C33">
        <v>10.7</v>
      </c>
      <c r="D33">
        <v>11.5</v>
      </c>
      <c r="E33" s="9">
        <v>11.29</v>
      </c>
      <c r="F33">
        <f t="shared" si="0"/>
        <v>33.869999999999997</v>
      </c>
    </row>
    <row r="34" spans="1:14" x14ac:dyDescent="0.35">
      <c r="A34" s="8">
        <v>28</v>
      </c>
      <c r="B34" s="8">
        <v>12.709999999999999</v>
      </c>
      <c r="C34">
        <v>13.89</v>
      </c>
      <c r="D34">
        <v>14.29</v>
      </c>
      <c r="E34" s="9">
        <v>13.63</v>
      </c>
      <c r="F34">
        <f t="shared" si="0"/>
        <v>40.89</v>
      </c>
    </row>
    <row r="35" spans="1:14" x14ac:dyDescent="0.35">
      <c r="A35" s="8">
        <v>29</v>
      </c>
      <c r="B35" s="8">
        <v>12.879999999999999</v>
      </c>
      <c r="C35">
        <v>13.54</v>
      </c>
      <c r="D35">
        <v>15.46</v>
      </c>
      <c r="E35" s="9">
        <v>13.959999999999999</v>
      </c>
      <c r="F35">
        <f t="shared" si="0"/>
        <v>41.879999999999995</v>
      </c>
    </row>
    <row r="36" spans="1:14" x14ac:dyDescent="0.35">
      <c r="A36" s="8">
        <v>30</v>
      </c>
      <c r="B36" s="8">
        <v>13.59</v>
      </c>
      <c r="C36">
        <v>10.7</v>
      </c>
      <c r="D36">
        <v>12.49</v>
      </c>
      <c r="E36" s="9">
        <v>12.26</v>
      </c>
      <c r="F36">
        <f t="shared" si="0"/>
        <v>36.78</v>
      </c>
    </row>
    <row r="37" spans="1:14" x14ac:dyDescent="0.35">
      <c r="A37" s="8">
        <v>31</v>
      </c>
      <c r="B37" s="8">
        <v>16.16</v>
      </c>
      <c r="C37">
        <v>14.78</v>
      </c>
      <c r="D37">
        <v>13.54</v>
      </c>
      <c r="E37" s="9">
        <v>14.826666666666666</v>
      </c>
      <c r="F37">
        <f t="shared" si="0"/>
        <v>44.48</v>
      </c>
    </row>
    <row r="38" spans="1:14" x14ac:dyDescent="0.35">
      <c r="A38" s="8">
        <v>32</v>
      </c>
      <c r="B38" s="8">
        <v>13.37</v>
      </c>
      <c r="C38">
        <v>14.97</v>
      </c>
      <c r="D38">
        <v>14.47</v>
      </c>
      <c r="E38" s="9">
        <v>14.270000000000001</v>
      </c>
      <c r="F38">
        <f t="shared" si="0"/>
        <v>42.81</v>
      </c>
    </row>
    <row r="39" spans="1:14" x14ac:dyDescent="0.35">
      <c r="A39" s="8">
        <v>33</v>
      </c>
      <c r="B39" s="8">
        <v>25.61</v>
      </c>
      <c r="C39">
        <v>23.99</v>
      </c>
      <c r="D39">
        <v>24.3</v>
      </c>
      <c r="E39" s="9">
        <v>24.633333333333329</v>
      </c>
      <c r="F39">
        <f t="shared" si="0"/>
        <v>73.899999999999991</v>
      </c>
    </row>
    <row r="40" spans="1:14" x14ac:dyDescent="0.35">
      <c r="A40" s="8">
        <v>34</v>
      </c>
      <c r="B40" s="8">
        <v>9.81</v>
      </c>
      <c r="C40">
        <v>9.8000000000000007</v>
      </c>
      <c r="D40">
        <v>9.15</v>
      </c>
      <c r="E40" s="9">
        <v>9.586666666666666</v>
      </c>
      <c r="F40">
        <f t="shared" si="0"/>
        <v>28.759999999999998</v>
      </c>
    </row>
    <row r="41" spans="1:14" x14ac:dyDescent="0.35">
      <c r="A41" s="8">
        <v>35</v>
      </c>
      <c r="B41" s="8">
        <v>12.57</v>
      </c>
      <c r="C41">
        <v>13.64</v>
      </c>
      <c r="D41">
        <v>15.73</v>
      </c>
      <c r="E41" s="9">
        <v>13.979999999999999</v>
      </c>
      <c r="F41">
        <f t="shared" si="0"/>
        <v>41.94</v>
      </c>
    </row>
    <row r="42" spans="1:14" x14ac:dyDescent="0.35">
      <c r="A42" s="8">
        <v>36</v>
      </c>
      <c r="B42" s="8">
        <v>14.03</v>
      </c>
      <c r="C42">
        <v>14.37</v>
      </c>
      <c r="D42">
        <v>15.14</v>
      </c>
      <c r="E42" s="9">
        <v>14.513333333333334</v>
      </c>
      <c r="F42">
        <f t="shared" si="0"/>
        <v>43.54</v>
      </c>
    </row>
    <row r="43" spans="1:14" x14ac:dyDescent="0.35">
      <c r="A43" s="3" t="s">
        <v>3</v>
      </c>
      <c r="B43" s="3">
        <v>14.122777777777776</v>
      </c>
      <c r="C43" s="10">
        <v>14.095555555555556</v>
      </c>
      <c r="D43" s="10">
        <v>14.521388888888891</v>
      </c>
      <c r="E43" s="11">
        <v>14.246574074074076</v>
      </c>
    </row>
    <row r="44" spans="1:14" x14ac:dyDescent="0.35">
      <c r="A44" t="s">
        <v>15</v>
      </c>
      <c r="B44">
        <f>SUM(B7:B42)</f>
        <v>508.4199999999999</v>
      </c>
      <c r="C44">
        <f>SUM(C7:C42)</f>
        <v>507.44</v>
      </c>
      <c r="D44">
        <f t="shared" ref="D44:F44" si="1">SUM(D7:D42)</f>
        <v>522.7700000000001</v>
      </c>
      <c r="F44">
        <f t="shared" si="1"/>
        <v>1538.63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29" t="s">
        <v>6</v>
      </c>
      <c r="B48" s="29" t="s">
        <v>7</v>
      </c>
      <c r="C48" s="29" t="s">
        <v>8</v>
      </c>
      <c r="D48" s="29" t="s">
        <v>9</v>
      </c>
      <c r="E48" s="29" t="s">
        <v>10</v>
      </c>
      <c r="F48" s="29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4.0915907407470513</v>
      </c>
      <c r="C49">
        <v>2</v>
      </c>
      <c r="D49">
        <v>2.0457953703735257</v>
      </c>
      <c r="E49">
        <v>1.3937155163586914</v>
      </c>
      <c r="H49" s="18" t="s">
        <v>0</v>
      </c>
      <c r="I49" s="20">
        <f>3-1</f>
        <v>2</v>
      </c>
      <c r="J49" s="20">
        <f>SUMSQ(B44:D44)/36-I54</f>
        <v>4.0915907407361374</v>
      </c>
      <c r="K49" s="20">
        <f>J49/I49</f>
        <v>2.0457953703680687</v>
      </c>
      <c r="L49" s="21">
        <f>K49/K51</f>
        <v>1.3937155163548782</v>
      </c>
      <c r="M49" s="20">
        <f>FINV(0.05,I49,I51)</f>
        <v>3.127675600959142</v>
      </c>
      <c r="N49" s="16" t="str">
        <f>IF(L49&gt;M49, "*", "tn")</f>
        <v>tn</v>
      </c>
    </row>
    <row r="50" spans="1:14" ht="15.5" x14ac:dyDescent="0.35">
      <c r="A50" t="s">
        <v>81</v>
      </c>
      <c r="B50">
        <v>1088.5086324074</v>
      </c>
      <c r="C50">
        <v>35</v>
      </c>
      <c r="D50">
        <v>31.100246640211427</v>
      </c>
      <c r="E50">
        <v>21.187307847475932</v>
      </c>
      <c r="F50">
        <v>1.6817440881314266E-25</v>
      </c>
      <c r="G50" t="s">
        <v>13</v>
      </c>
      <c r="H50" s="18" t="s">
        <v>25</v>
      </c>
      <c r="I50" s="20">
        <f>36-1</f>
        <v>35</v>
      </c>
      <c r="J50" s="20">
        <f>SUMSQ(F7:F42)/3-I54</f>
        <v>1088.5086324074073</v>
      </c>
      <c r="K50" s="20">
        <f>J50/I50</f>
        <v>31.100246640211637</v>
      </c>
      <c r="L50" s="20">
        <f>K50/K51</f>
        <v>21.187307847474621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102.7510092592604</v>
      </c>
      <c r="C51">
        <v>70</v>
      </c>
      <c r="D51">
        <v>1.4678715608465771</v>
      </c>
      <c r="H51" s="18" t="s">
        <v>26</v>
      </c>
      <c r="I51" s="20">
        <f>I50*I49</f>
        <v>70</v>
      </c>
      <c r="J51" s="20">
        <f>J52-J50-J49</f>
        <v>102.75100925926745</v>
      </c>
      <c r="K51" s="20">
        <f>J51/I51</f>
        <v>1.4678715608466779</v>
      </c>
      <c r="L51" s="20"/>
      <c r="M51" s="20"/>
      <c r="N51" s="19"/>
    </row>
    <row r="52" spans="1:14" ht="15" thickBot="1" x14ac:dyDescent="0.4">
      <c r="A52" s="12" t="s">
        <v>15</v>
      </c>
      <c r="B52" s="12">
        <v>1195.3512324074075</v>
      </c>
      <c r="C52" s="12">
        <v>107</v>
      </c>
      <c r="D52" s="12">
        <v>11.171506844929041</v>
      </c>
      <c r="E52" s="12"/>
      <c r="F52" s="12"/>
      <c r="H52" s="18" t="s">
        <v>15</v>
      </c>
      <c r="I52" s="20">
        <f>(36*3)-1</f>
        <v>107</v>
      </c>
      <c r="J52" s="20">
        <f>SUMSQ(B7:D42)-I54</f>
        <v>1195.3512324074109</v>
      </c>
      <c r="K52" s="20"/>
      <c r="L52" s="20"/>
      <c r="M52" s="20"/>
      <c r="N52" s="19"/>
    </row>
    <row r="53" spans="1:14" x14ac:dyDescent="0.35">
      <c r="A53" t="s">
        <v>243</v>
      </c>
      <c r="H53" s="25"/>
      <c r="I53" s="25"/>
      <c r="J53" s="24"/>
      <c r="K53" s="24"/>
      <c r="L53" s="24"/>
      <c r="M53" s="25"/>
      <c r="N53" s="25"/>
    </row>
    <row r="54" spans="1:14" x14ac:dyDescent="0.35">
      <c r="A54" t="s">
        <v>244</v>
      </c>
      <c r="H54" s="23" t="s">
        <v>27</v>
      </c>
      <c r="I54" s="24">
        <f>SUMSQ(F44)/108</f>
        <v>21920.206267592595</v>
      </c>
      <c r="J54" s="24"/>
      <c r="K54" s="24"/>
      <c r="L54" s="24"/>
      <c r="M54" s="25"/>
      <c r="N54" s="25"/>
    </row>
    <row r="55" spans="1:14" x14ac:dyDescent="0.35">
      <c r="A55" t="s">
        <v>245</v>
      </c>
      <c r="H55" s="23" t="s">
        <v>28</v>
      </c>
      <c r="I55" s="24">
        <f>(SQRT(K51)/E43)*100</f>
        <v>8.5042023964982469</v>
      </c>
      <c r="J55" s="24"/>
      <c r="K55" s="24"/>
      <c r="L55" s="24"/>
      <c r="M55" s="25"/>
      <c r="N55" s="25"/>
    </row>
    <row r="56" spans="1:14" x14ac:dyDescent="0.35">
      <c r="A56" t="s">
        <v>246</v>
      </c>
    </row>
    <row r="57" spans="1:14" x14ac:dyDescent="0.35">
      <c r="A57" t="s">
        <v>247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13"/>
  <sheetViews>
    <sheetView showGridLines="0" workbookViewId="0">
      <selection activeCell="F35" sqref="F35"/>
    </sheetView>
  </sheetViews>
  <sheetFormatPr defaultRowHeight="14.5" x14ac:dyDescent="0.35"/>
  <cols>
    <col min="1" max="1" width="28.26953125" bestFit="1" customWidth="1"/>
    <col min="2" max="2" width="12.7265625" customWidth="1"/>
    <col min="3" max="3" width="10.81640625" bestFit="1" customWidth="1"/>
    <col min="4" max="4" width="9.81640625" bestFit="1" customWidth="1"/>
  </cols>
  <sheetData>
    <row r="1" spans="1:8" ht="17.5" thickBot="1" x14ac:dyDescent="0.45">
      <c r="A1" s="50" t="s">
        <v>132</v>
      </c>
    </row>
    <row r="2" spans="1:8" ht="3" customHeight="1" thickTop="1" x14ac:dyDescent="0.35"/>
    <row r="3" spans="1:8" x14ac:dyDescent="0.35">
      <c r="A3" s="51" t="s">
        <v>133</v>
      </c>
      <c r="B3" s="51" t="s">
        <v>134</v>
      </c>
    </row>
    <row r="4" spans="1:8" x14ac:dyDescent="0.35">
      <c r="A4" s="51" t="s">
        <v>135</v>
      </c>
      <c r="B4" s="51" t="s">
        <v>136</v>
      </c>
    </row>
    <row r="5" spans="1:8" x14ac:dyDescent="0.35">
      <c r="A5" s="51" t="s">
        <v>137</v>
      </c>
      <c r="B5" s="51" t="s">
        <v>138</v>
      </c>
    </row>
    <row r="6" spans="1:8" x14ac:dyDescent="0.35">
      <c r="A6" s="51" t="s">
        <v>139</v>
      </c>
      <c r="B6" s="51" t="s">
        <v>140</v>
      </c>
    </row>
    <row r="7" spans="1:8" x14ac:dyDescent="0.35">
      <c r="A7" s="51"/>
      <c r="B7" s="51" t="s">
        <v>141</v>
      </c>
    </row>
    <row r="9" spans="1:8" ht="15" thickBot="1" x14ac:dyDescent="0.4"/>
    <row r="10" spans="1:8" x14ac:dyDescent="0.35">
      <c r="A10" s="52" t="s">
        <v>142</v>
      </c>
      <c r="B10" s="53"/>
      <c r="C10" s="53"/>
    </row>
    <row r="11" spans="1:8" ht="15" thickBot="1" x14ac:dyDescent="0.4">
      <c r="A11" s="54" t="s">
        <v>138</v>
      </c>
      <c r="B11" s="53"/>
      <c r="C11" s="53"/>
    </row>
    <row r="13" spans="1:8" ht="15" thickBot="1" x14ac:dyDescent="0.4"/>
    <row r="14" spans="1:8" ht="17.5" thickBot="1" x14ac:dyDescent="0.45">
      <c r="A14" s="55" t="s">
        <v>143</v>
      </c>
      <c r="B14" s="56"/>
      <c r="C14" s="56"/>
      <c r="D14" s="56"/>
      <c r="E14" s="56"/>
      <c r="F14" s="56"/>
      <c r="G14" s="56"/>
      <c r="H14" s="56"/>
    </row>
    <row r="15" spans="1:8" ht="3" customHeight="1" x14ac:dyDescent="0.35"/>
    <row r="16" spans="1:8" x14ac:dyDescent="0.35">
      <c r="A16" s="51" t="s">
        <v>144</v>
      </c>
    </row>
    <row r="17" spans="1:8" ht="3" customHeight="1" thickBot="1" x14ac:dyDescent="0.4"/>
    <row r="18" spans="1:8" x14ac:dyDescent="0.35">
      <c r="A18" s="57" t="s">
        <v>145</v>
      </c>
      <c r="B18" s="57" t="s">
        <v>105</v>
      </c>
      <c r="C18" s="57" t="s">
        <v>21</v>
      </c>
      <c r="D18" s="57" t="s">
        <v>22</v>
      </c>
      <c r="E18" s="57" t="s">
        <v>146</v>
      </c>
      <c r="F18" s="57" t="s">
        <v>147</v>
      </c>
      <c r="G18" s="57" t="s">
        <v>148</v>
      </c>
      <c r="H18" s="57" t="s">
        <v>149</v>
      </c>
    </row>
    <row r="19" spans="1:8" x14ac:dyDescent="0.35">
      <c r="A19" s="58" t="s">
        <v>150</v>
      </c>
      <c r="B19" s="58">
        <v>2</v>
      </c>
      <c r="C19" s="59">
        <v>9273.4202359673927</v>
      </c>
      <c r="D19" s="59">
        <v>4636.7101179836964</v>
      </c>
      <c r="E19" s="60">
        <v>17.691390503219758</v>
      </c>
      <c r="F19" s="61">
        <v>6.0463525634044434E-7</v>
      </c>
      <c r="G19" s="61">
        <v>3.127675600959138</v>
      </c>
      <c r="H19" s="61">
        <v>4.9218723347962268</v>
      </c>
    </row>
    <row r="20" spans="1:8" x14ac:dyDescent="0.35">
      <c r="A20" s="58" t="s">
        <v>151</v>
      </c>
      <c r="B20" s="58">
        <v>35</v>
      </c>
      <c r="C20" s="59">
        <v>17940.138289386388</v>
      </c>
      <c r="D20" s="59">
        <v>512.575379696754</v>
      </c>
      <c r="E20" s="60">
        <v>1.9557339091309784</v>
      </c>
      <c r="F20" s="61">
        <v>8.6798405926197583E-3</v>
      </c>
      <c r="G20" s="61">
        <v>1.5906454062484563</v>
      </c>
      <c r="H20" s="61">
        <v>1.927077302232739</v>
      </c>
    </row>
    <row r="21" spans="1:8" x14ac:dyDescent="0.35">
      <c r="A21" s="58" t="s">
        <v>152</v>
      </c>
      <c r="B21" s="58">
        <v>70</v>
      </c>
      <c r="C21" s="59">
        <v>18346.195467212623</v>
      </c>
      <c r="D21" s="59">
        <v>262.08850667446603</v>
      </c>
      <c r="E21" s="58"/>
      <c r="F21" s="58"/>
      <c r="G21" s="58"/>
      <c r="H21" s="58"/>
    </row>
    <row r="22" spans="1:8" ht="15" thickBot="1" x14ac:dyDescent="0.4">
      <c r="A22" s="62" t="s">
        <v>15</v>
      </c>
      <c r="B22" s="62">
        <v>107</v>
      </c>
      <c r="C22" s="63">
        <v>45559.753992566402</v>
      </c>
      <c r="D22" s="62"/>
      <c r="E22" s="62"/>
      <c r="F22" s="62"/>
      <c r="G22" s="62"/>
      <c r="H22" s="62"/>
    </row>
    <row r="23" spans="1:8" ht="3" customHeight="1" x14ac:dyDescent="0.35"/>
    <row r="24" spans="1:8" x14ac:dyDescent="0.35">
      <c r="A24" s="64" t="s">
        <v>153</v>
      </c>
    </row>
    <row r="25" spans="1:8" x14ac:dyDescent="0.35">
      <c r="A25" s="64" t="s">
        <v>154</v>
      </c>
    </row>
    <row r="27" spans="1:8" x14ac:dyDescent="0.35">
      <c r="A27" s="51" t="s">
        <v>155</v>
      </c>
    </row>
    <row r="28" spans="1:8" ht="3" customHeight="1" x14ac:dyDescent="0.35"/>
    <row r="29" spans="1:8" x14ac:dyDescent="0.35">
      <c r="A29" s="51" t="s">
        <v>156</v>
      </c>
    </row>
    <row r="30" spans="1:8" ht="3" customHeight="1" x14ac:dyDescent="0.35"/>
    <row r="31" spans="1:8" x14ac:dyDescent="0.35">
      <c r="A31" s="51" t="s">
        <v>157</v>
      </c>
    </row>
    <row r="32" spans="1:8" ht="3" customHeight="1" thickBot="1" x14ac:dyDescent="0.4"/>
    <row r="33" spans="1:7" x14ac:dyDescent="0.35">
      <c r="A33" s="65" t="s">
        <v>158</v>
      </c>
      <c r="B33" s="57" t="s">
        <v>159</v>
      </c>
      <c r="C33" s="57" t="s">
        <v>160</v>
      </c>
      <c r="D33" s="57" t="s">
        <v>50</v>
      </c>
      <c r="E33" s="57" t="s">
        <v>161</v>
      </c>
      <c r="F33" s="57" t="s">
        <v>162</v>
      </c>
      <c r="G33" s="58"/>
    </row>
    <row r="34" spans="1:7" x14ac:dyDescent="0.35">
      <c r="A34" t="s">
        <v>163</v>
      </c>
      <c r="B34" s="66">
        <v>4233.8993649258728</v>
      </c>
      <c r="C34" s="67">
        <v>51.099818941935567</v>
      </c>
      <c r="D34" s="68">
        <v>31.578947368421048</v>
      </c>
      <c r="E34" s="68">
        <v>45.685652510044761</v>
      </c>
      <c r="F34" s="68">
        <v>1.5411001888269146E-2</v>
      </c>
      <c r="G34" s="58"/>
    </row>
    <row r="35" spans="1:7" x14ac:dyDescent="0.35">
      <c r="A35" t="s">
        <v>164</v>
      </c>
      <c r="B35" s="69">
        <v>926.86416629480516</v>
      </c>
      <c r="C35" s="70">
        <v>16.32904298432285</v>
      </c>
      <c r="D35" s="71">
        <v>22.807017543859647</v>
      </c>
      <c r="E35" s="71">
        <v>34.932051269760059</v>
      </c>
      <c r="F35" s="71">
        <v>0.83331939066773042</v>
      </c>
    </row>
    <row r="36" spans="1:7" ht="15" thickBot="1" x14ac:dyDescent="0.4">
      <c r="A36" s="12" t="s">
        <v>165</v>
      </c>
      <c r="B36" s="72">
        <v>311.21763637689037</v>
      </c>
      <c r="C36" s="73">
        <v>5.2976136124770523</v>
      </c>
      <c r="D36" s="74">
        <v>8.7719298245614024</v>
      </c>
      <c r="E36" s="74">
        <v>16.599249645380556</v>
      </c>
      <c r="F36" s="74">
        <v>0.79062036765823951</v>
      </c>
    </row>
    <row r="37" spans="1:7" ht="3" customHeight="1" x14ac:dyDescent="0.35"/>
    <row r="38" spans="1:7" x14ac:dyDescent="0.35">
      <c r="A38" s="64" t="s">
        <v>153</v>
      </c>
    </row>
    <row r="40" spans="1:7" x14ac:dyDescent="0.35">
      <c r="A40" s="51" t="s">
        <v>166</v>
      </c>
    </row>
    <row r="41" spans="1:7" ht="3" customHeight="1" thickBot="1" x14ac:dyDescent="0.4"/>
    <row r="42" spans="1:7" x14ac:dyDescent="0.35">
      <c r="A42" s="75" t="s">
        <v>151</v>
      </c>
      <c r="B42" s="75" t="s">
        <v>167</v>
      </c>
    </row>
    <row r="43" spans="1:7" x14ac:dyDescent="0.35">
      <c r="A43" s="76">
        <v>1</v>
      </c>
      <c r="B43" s="77" t="s">
        <v>168</v>
      </c>
      <c r="C43" s="53"/>
    </row>
    <row r="44" spans="1:7" x14ac:dyDescent="0.35">
      <c r="A44" s="76">
        <v>2</v>
      </c>
      <c r="B44" s="77" t="s">
        <v>169</v>
      </c>
      <c r="C44" s="53"/>
    </row>
    <row r="45" spans="1:7" x14ac:dyDescent="0.35">
      <c r="A45" s="76">
        <v>3</v>
      </c>
      <c r="B45" s="77" t="s">
        <v>170</v>
      </c>
      <c r="C45" s="53"/>
    </row>
    <row r="46" spans="1:7" x14ac:dyDescent="0.35">
      <c r="A46" s="76">
        <v>4</v>
      </c>
      <c r="B46" s="77" t="s">
        <v>171</v>
      </c>
      <c r="C46" s="53"/>
    </row>
    <row r="47" spans="1:7" x14ac:dyDescent="0.35">
      <c r="A47" s="76">
        <v>5</v>
      </c>
      <c r="B47" s="77" t="s">
        <v>172</v>
      </c>
      <c r="C47" s="53"/>
    </row>
    <row r="48" spans="1:7" x14ac:dyDescent="0.35">
      <c r="A48" s="76">
        <v>6</v>
      </c>
      <c r="B48" s="77" t="s">
        <v>173</v>
      </c>
      <c r="C48" s="53"/>
    </row>
    <row r="49" spans="1:3" x14ac:dyDescent="0.35">
      <c r="A49" s="76">
        <v>7</v>
      </c>
      <c r="B49" s="77" t="s">
        <v>174</v>
      </c>
      <c r="C49" s="53"/>
    </row>
    <row r="50" spans="1:3" x14ac:dyDescent="0.35">
      <c r="A50" s="76">
        <v>8</v>
      </c>
      <c r="B50" s="77" t="s">
        <v>175</v>
      </c>
      <c r="C50" s="53"/>
    </row>
    <row r="51" spans="1:3" x14ac:dyDescent="0.35">
      <c r="A51" s="76">
        <v>9</v>
      </c>
      <c r="B51" s="77" t="s">
        <v>176</v>
      </c>
      <c r="C51" s="53"/>
    </row>
    <row r="52" spans="1:3" x14ac:dyDescent="0.35">
      <c r="A52" s="76">
        <v>10</v>
      </c>
      <c r="B52" s="77" t="s">
        <v>177</v>
      </c>
      <c r="C52" s="53"/>
    </row>
    <row r="53" spans="1:3" x14ac:dyDescent="0.35">
      <c r="A53" s="76">
        <v>11</v>
      </c>
      <c r="B53" s="77" t="s">
        <v>178</v>
      </c>
      <c r="C53" s="53"/>
    </row>
    <row r="54" spans="1:3" x14ac:dyDescent="0.35">
      <c r="A54" s="76">
        <v>12</v>
      </c>
      <c r="B54" s="77" t="s">
        <v>179</v>
      </c>
      <c r="C54" s="53"/>
    </row>
    <row r="55" spans="1:3" x14ac:dyDescent="0.35">
      <c r="A55" s="76">
        <v>13</v>
      </c>
      <c r="B55" s="77" t="s">
        <v>180</v>
      </c>
      <c r="C55" s="53"/>
    </row>
    <row r="56" spans="1:3" x14ac:dyDescent="0.35">
      <c r="A56" s="76">
        <v>14</v>
      </c>
      <c r="B56" s="77" t="s">
        <v>181</v>
      </c>
      <c r="C56" s="53"/>
    </row>
    <row r="57" spans="1:3" x14ac:dyDescent="0.35">
      <c r="A57" s="76">
        <v>15</v>
      </c>
      <c r="B57" s="77" t="s">
        <v>182</v>
      </c>
      <c r="C57" s="53"/>
    </row>
    <row r="58" spans="1:3" x14ac:dyDescent="0.35">
      <c r="A58" s="76">
        <v>16</v>
      </c>
      <c r="B58" s="77" t="s">
        <v>183</v>
      </c>
      <c r="C58" s="53"/>
    </row>
    <row r="59" spans="1:3" x14ac:dyDescent="0.35">
      <c r="A59" s="76">
        <v>17</v>
      </c>
      <c r="B59" s="77" t="s">
        <v>184</v>
      </c>
      <c r="C59" s="53"/>
    </row>
    <row r="60" spans="1:3" x14ac:dyDescent="0.35">
      <c r="A60" s="76">
        <v>18</v>
      </c>
      <c r="B60" s="77" t="s">
        <v>185</v>
      </c>
      <c r="C60" s="53"/>
    </row>
    <row r="61" spans="1:3" x14ac:dyDescent="0.35">
      <c r="A61" s="76">
        <v>19</v>
      </c>
      <c r="B61" s="77" t="s">
        <v>186</v>
      </c>
      <c r="C61" s="53"/>
    </row>
    <row r="62" spans="1:3" x14ac:dyDescent="0.35">
      <c r="A62" s="76">
        <v>20</v>
      </c>
      <c r="B62" s="77" t="s">
        <v>187</v>
      </c>
      <c r="C62" s="53"/>
    </row>
    <row r="63" spans="1:3" x14ac:dyDescent="0.35">
      <c r="A63" s="76">
        <v>21</v>
      </c>
      <c r="B63" s="77" t="s">
        <v>188</v>
      </c>
      <c r="C63" s="53"/>
    </row>
    <row r="64" spans="1:3" x14ac:dyDescent="0.35">
      <c r="A64" s="76">
        <v>22</v>
      </c>
      <c r="B64" s="77" t="s">
        <v>189</v>
      </c>
      <c r="C64" s="53"/>
    </row>
    <row r="65" spans="1:3" x14ac:dyDescent="0.35">
      <c r="A65" s="76">
        <v>23</v>
      </c>
      <c r="B65" s="77" t="s">
        <v>190</v>
      </c>
      <c r="C65" s="53"/>
    </row>
    <row r="66" spans="1:3" x14ac:dyDescent="0.35">
      <c r="A66" s="76">
        <v>24</v>
      </c>
      <c r="B66" s="77" t="s">
        <v>191</v>
      </c>
      <c r="C66" s="53"/>
    </row>
    <row r="67" spans="1:3" x14ac:dyDescent="0.35">
      <c r="A67" s="76">
        <v>25</v>
      </c>
      <c r="B67" s="77" t="s">
        <v>192</v>
      </c>
      <c r="C67" s="53"/>
    </row>
    <row r="68" spans="1:3" x14ac:dyDescent="0.35">
      <c r="A68" s="76">
        <v>26</v>
      </c>
      <c r="B68" s="77" t="s">
        <v>193</v>
      </c>
      <c r="C68" s="53"/>
    </row>
    <row r="69" spans="1:3" x14ac:dyDescent="0.35">
      <c r="A69" s="76">
        <v>27</v>
      </c>
      <c r="B69" s="77" t="s">
        <v>194</v>
      </c>
      <c r="C69" s="53"/>
    </row>
    <row r="70" spans="1:3" x14ac:dyDescent="0.35">
      <c r="A70" s="76">
        <v>28</v>
      </c>
      <c r="B70" s="77" t="s">
        <v>195</v>
      </c>
      <c r="C70" s="53"/>
    </row>
    <row r="71" spans="1:3" x14ac:dyDescent="0.35">
      <c r="A71" s="76">
        <v>29</v>
      </c>
      <c r="B71" s="77" t="s">
        <v>196</v>
      </c>
      <c r="C71" s="53"/>
    </row>
    <row r="72" spans="1:3" x14ac:dyDescent="0.35">
      <c r="A72" s="76">
        <v>30</v>
      </c>
      <c r="B72" s="77" t="s">
        <v>197</v>
      </c>
      <c r="C72" s="53"/>
    </row>
    <row r="73" spans="1:3" x14ac:dyDescent="0.35">
      <c r="A73" s="76">
        <v>31</v>
      </c>
      <c r="B73" s="77" t="s">
        <v>198</v>
      </c>
      <c r="C73" s="53"/>
    </row>
    <row r="74" spans="1:3" x14ac:dyDescent="0.35">
      <c r="A74" s="76">
        <v>32</v>
      </c>
      <c r="B74" s="77" t="s">
        <v>199</v>
      </c>
      <c r="C74" s="53"/>
    </row>
    <row r="75" spans="1:3" x14ac:dyDescent="0.35">
      <c r="A75" s="76">
        <v>33</v>
      </c>
      <c r="B75" s="77" t="s">
        <v>200</v>
      </c>
      <c r="C75" s="53"/>
    </row>
    <row r="76" spans="1:3" x14ac:dyDescent="0.35">
      <c r="A76" s="76">
        <v>34</v>
      </c>
      <c r="B76" s="77" t="s">
        <v>201</v>
      </c>
      <c r="C76" s="53"/>
    </row>
    <row r="77" spans="1:3" x14ac:dyDescent="0.35">
      <c r="A77" s="76">
        <v>35</v>
      </c>
      <c r="B77" s="77" t="s">
        <v>202</v>
      </c>
      <c r="C77" s="53"/>
    </row>
    <row r="78" spans="1:3" ht="15" thickBot="1" x14ac:dyDescent="0.4">
      <c r="A78" s="78">
        <v>36</v>
      </c>
      <c r="B78" s="79" t="s">
        <v>203</v>
      </c>
      <c r="C78" s="53"/>
    </row>
    <row r="79" spans="1:3" ht="3" customHeight="1" x14ac:dyDescent="0.35">
      <c r="B79" s="53"/>
      <c r="C79" s="53"/>
    </row>
    <row r="80" spans="1:3" x14ac:dyDescent="0.35">
      <c r="A80" s="64" t="s">
        <v>204</v>
      </c>
      <c r="B80" s="53"/>
      <c r="C80" s="53"/>
    </row>
    <row r="81" spans="1:3" x14ac:dyDescent="0.35">
      <c r="A81" s="64" t="s">
        <v>205</v>
      </c>
      <c r="B81" s="53"/>
      <c r="C81" s="53"/>
    </row>
    <row r="82" spans="1:3" x14ac:dyDescent="0.35">
      <c r="B82" s="53"/>
      <c r="C82" s="53"/>
    </row>
    <row r="83" spans="1:3" x14ac:dyDescent="0.35">
      <c r="B83" s="53"/>
      <c r="C83" s="53"/>
    </row>
    <row r="84" spans="1:3" x14ac:dyDescent="0.35">
      <c r="B84" s="53"/>
      <c r="C84" s="53"/>
    </row>
    <row r="85" spans="1:3" x14ac:dyDescent="0.35">
      <c r="B85" s="53"/>
      <c r="C85" s="53"/>
    </row>
    <row r="86" spans="1:3" x14ac:dyDescent="0.35">
      <c r="B86" s="53"/>
      <c r="C86" s="53"/>
    </row>
    <row r="87" spans="1:3" x14ac:dyDescent="0.35">
      <c r="B87" s="53"/>
      <c r="C87" s="53"/>
    </row>
    <row r="88" spans="1:3" x14ac:dyDescent="0.35">
      <c r="B88" s="53"/>
      <c r="C88" s="53"/>
    </row>
    <row r="89" spans="1:3" x14ac:dyDescent="0.35">
      <c r="B89" s="53"/>
      <c r="C89" s="53"/>
    </row>
    <row r="90" spans="1:3" x14ac:dyDescent="0.35">
      <c r="B90" s="53"/>
      <c r="C90" s="53"/>
    </row>
    <row r="91" spans="1:3" x14ac:dyDescent="0.35">
      <c r="B91" s="53"/>
      <c r="C91" s="53"/>
    </row>
    <row r="92" spans="1:3" x14ac:dyDescent="0.35">
      <c r="B92" s="53"/>
      <c r="C92" s="53"/>
    </row>
    <row r="93" spans="1:3" x14ac:dyDescent="0.35">
      <c r="B93" s="53"/>
      <c r="C93" s="53"/>
    </row>
    <row r="94" spans="1:3" x14ac:dyDescent="0.35">
      <c r="B94" s="53"/>
      <c r="C94" s="53"/>
    </row>
    <row r="95" spans="1:3" x14ac:dyDescent="0.35">
      <c r="B95" s="53"/>
      <c r="C95" s="53"/>
    </row>
    <row r="96" spans="1:3" x14ac:dyDescent="0.35">
      <c r="B96" s="53"/>
      <c r="C96" s="53"/>
    </row>
    <row r="97" spans="2:3" x14ac:dyDescent="0.35">
      <c r="B97" s="53"/>
      <c r="C97" s="53"/>
    </row>
    <row r="98" spans="2:3" x14ac:dyDescent="0.35">
      <c r="B98" s="53"/>
      <c r="C98" s="53"/>
    </row>
    <row r="99" spans="2:3" x14ac:dyDescent="0.35">
      <c r="B99" s="53"/>
      <c r="C99" s="53"/>
    </row>
    <row r="100" spans="2:3" x14ac:dyDescent="0.35">
      <c r="B100" s="53"/>
      <c r="C100" s="53"/>
    </row>
    <row r="101" spans="2:3" x14ac:dyDescent="0.35">
      <c r="B101" s="53"/>
      <c r="C101" s="53"/>
    </row>
    <row r="102" spans="2:3" x14ac:dyDescent="0.35">
      <c r="B102" s="53"/>
      <c r="C102" s="53"/>
    </row>
    <row r="103" spans="2:3" x14ac:dyDescent="0.35">
      <c r="B103" s="53"/>
      <c r="C103" s="53"/>
    </row>
    <row r="104" spans="2:3" x14ac:dyDescent="0.35">
      <c r="B104" s="53"/>
      <c r="C104" s="53"/>
    </row>
    <row r="105" spans="2:3" x14ac:dyDescent="0.35">
      <c r="B105" s="53"/>
      <c r="C105" s="53"/>
    </row>
    <row r="106" spans="2:3" x14ac:dyDescent="0.35">
      <c r="B106" s="53"/>
      <c r="C106" s="53"/>
    </row>
    <row r="107" spans="2:3" x14ac:dyDescent="0.35">
      <c r="B107" s="53"/>
      <c r="C107" s="53"/>
    </row>
    <row r="108" spans="2:3" x14ac:dyDescent="0.35">
      <c r="B108" s="53"/>
      <c r="C108" s="53"/>
    </row>
    <row r="109" spans="2:3" x14ac:dyDescent="0.35">
      <c r="B109" s="53"/>
      <c r="C109" s="53"/>
    </row>
    <row r="110" spans="2:3" x14ac:dyDescent="0.35">
      <c r="B110" s="53"/>
      <c r="C110" s="53"/>
    </row>
    <row r="111" spans="2:3" x14ac:dyDescent="0.35">
      <c r="B111" s="53"/>
      <c r="C111" s="53"/>
    </row>
    <row r="112" spans="2:3" x14ac:dyDescent="0.35">
      <c r="B112" s="53"/>
      <c r="C112" s="53"/>
    </row>
    <row r="113" spans="2:3" x14ac:dyDescent="0.35">
      <c r="B113" s="53"/>
      <c r="C113" s="53"/>
    </row>
  </sheetData>
  <hyperlinks>
    <hyperlink ref="A11" location="ANOVA638258048008794404" tooltip="Bintil Akar Panen" display="Bintil Akar Panen" xr:uid="{00000000-0004-0000-1B00-000000000000}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111"/>
  <sheetViews>
    <sheetView showGridLines="0" workbookViewId="0">
      <selection activeCell="E11" sqref="E11"/>
    </sheetView>
  </sheetViews>
  <sheetFormatPr defaultRowHeight="14.5" x14ac:dyDescent="0.35"/>
  <cols>
    <col min="1" max="1" width="28.26953125" bestFit="1" customWidth="1"/>
    <col min="2" max="2" width="12.7265625" customWidth="1"/>
    <col min="3" max="3" width="9.54296875" bestFit="1" customWidth="1"/>
  </cols>
  <sheetData>
    <row r="1" spans="1:8" ht="17.5" thickBot="1" x14ac:dyDescent="0.45">
      <c r="A1" s="50" t="s">
        <v>132</v>
      </c>
    </row>
    <row r="2" spans="1:8" ht="3" customHeight="1" thickTop="1" x14ac:dyDescent="0.35"/>
    <row r="3" spans="1:8" x14ac:dyDescent="0.35">
      <c r="A3" s="51" t="s">
        <v>133</v>
      </c>
      <c r="B3" s="51" t="s">
        <v>134</v>
      </c>
    </row>
    <row r="4" spans="1:8" x14ac:dyDescent="0.35">
      <c r="A4" s="51" t="s">
        <v>135</v>
      </c>
      <c r="B4" s="51" t="s">
        <v>136</v>
      </c>
    </row>
    <row r="5" spans="1:8" x14ac:dyDescent="0.35">
      <c r="A5" s="51" t="s">
        <v>137</v>
      </c>
      <c r="B5" s="51" t="s">
        <v>206</v>
      </c>
    </row>
    <row r="6" spans="1:8" x14ac:dyDescent="0.35">
      <c r="A6" s="51" t="s">
        <v>139</v>
      </c>
      <c r="B6" s="51" t="s">
        <v>140</v>
      </c>
    </row>
    <row r="7" spans="1:8" x14ac:dyDescent="0.35">
      <c r="A7" s="51"/>
      <c r="B7" s="51" t="s">
        <v>141</v>
      </c>
    </row>
    <row r="9" spans="1:8" ht="15" thickBot="1" x14ac:dyDescent="0.4"/>
    <row r="10" spans="1:8" x14ac:dyDescent="0.35">
      <c r="A10" s="52" t="s">
        <v>142</v>
      </c>
      <c r="B10" s="53"/>
      <c r="C10" s="53"/>
    </row>
    <row r="11" spans="1:8" ht="15" thickBot="1" x14ac:dyDescent="0.4">
      <c r="A11" s="54" t="s">
        <v>206</v>
      </c>
      <c r="B11" s="53"/>
      <c r="C11" s="53"/>
    </row>
    <row r="13" spans="1:8" ht="15" thickBot="1" x14ac:dyDescent="0.4"/>
    <row r="14" spans="1:8" ht="17.5" thickBot="1" x14ac:dyDescent="0.45">
      <c r="A14" s="55" t="s">
        <v>207</v>
      </c>
      <c r="B14" s="56"/>
      <c r="C14" s="56"/>
      <c r="D14" s="56"/>
      <c r="E14" s="56"/>
      <c r="F14" s="56"/>
      <c r="G14" s="56"/>
      <c r="H14" s="56"/>
    </row>
    <row r="15" spans="1:8" ht="3" customHeight="1" x14ac:dyDescent="0.35"/>
    <row r="16" spans="1:8" x14ac:dyDescent="0.35">
      <c r="A16" s="51" t="s">
        <v>208</v>
      </c>
    </row>
    <row r="17" spans="1:8" ht="3" customHeight="1" thickBot="1" x14ac:dyDescent="0.4"/>
    <row r="18" spans="1:8" x14ac:dyDescent="0.35">
      <c r="A18" s="57" t="s">
        <v>145</v>
      </c>
      <c r="B18" s="57" t="s">
        <v>105</v>
      </c>
      <c r="C18" s="57" t="s">
        <v>21</v>
      </c>
      <c r="D18" s="57" t="s">
        <v>22</v>
      </c>
      <c r="E18" s="57" t="s">
        <v>146</v>
      </c>
      <c r="F18" s="57" t="s">
        <v>147</v>
      </c>
      <c r="G18" s="57" t="s">
        <v>148</v>
      </c>
      <c r="H18" s="57" t="s">
        <v>149</v>
      </c>
    </row>
    <row r="19" spans="1:8" x14ac:dyDescent="0.35">
      <c r="A19" s="58" t="s">
        <v>150</v>
      </c>
      <c r="B19" s="58">
        <v>2</v>
      </c>
      <c r="C19" s="59">
        <v>36.035232927857905</v>
      </c>
      <c r="D19" s="59">
        <v>18.017616463928952</v>
      </c>
      <c r="E19" s="80">
        <v>1.7526982481998195</v>
      </c>
      <c r="F19" s="61">
        <v>0.18082502793020727</v>
      </c>
      <c r="G19" s="61">
        <v>3.127675600959138</v>
      </c>
      <c r="H19" s="61">
        <v>4.9218723347962268</v>
      </c>
    </row>
    <row r="20" spans="1:8" x14ac:dyDescent="0.35">
      <c r="A20" s="58" t="s">
        <v>151</v>
      </c>
      <c r="B20" s="58">
        <v>35</v>
      </c>
      <c r="C20" s="59">
        <v>353.2782903277124</v>
      </c>
      <c r="D20" s="59">
        <v>10.093665437934639</v>
      </c>
      <c r="E20" s="80">
        <v>0.98188069251005372</v>
      </c>
      <c r="F20" s="61">
        <v>0.5117483123723201</v>
      </c>
      <c r="G20" s="61">
        <v>1.5906454062484563</v>
      </c>
      <c r="H20" s="61">
        <v>1.927077302232739</v>
      </c>
    </row>
    <row r="21" spans="1:8" x14ac:dyDescent="0.35">
      <c r="A21" s="58" t="s">
        <v>152</v>
      </c>
      <c r="B21" s="58">
        <v>70</v>
      </c>
      <c r="C21" s="59">
        <v>719.59514638097448</v>
      </c>
      <c r="D21" s="59">
        <v>10.27993066258535</v>
      </c>
      <c r="E21" s="58"/>
      <c r="F21" s="58"/>
      <c r="G21" s="58"/>
      <c r="H21" s="58"/>
    </row>
    <row r="22" spans="1:8" ht="15" thickBot="1" x14ac:dyDescent="0.4">
      <c r="A22" s="62" t="s">
        <v>15</v>
      </c>
      <c r="B22" s="62">
        <v>107</v>
      </c>
      <c r="C22" s="63">
        <v>1108.9086696365448</v>
      </c>
      <c r="D22" s="62"/>
      <c r="E22" s="62"/>
      <c r="F22" s="62"/>
      <c r="G22" s="62"/>
      <c r="H22" s="62"/>
    </row>
    <row r="23" spans="1:8" ht="3" customHeight="1" x14ac:dyDescent="0.35"/>
    <row r="24" spans="1:8" x14ac:dyDescent="0.35">
      <c r="A24" s="64" t="s">
        <v>153</v>
      </c>
    </row>
    <row r="25" spans="1:8" x14ac:dyDescent="0.35">
      <c r="A25" s="64" t="s">
        <v>209</v>
      </c>
    </row>
    <row r="27" spans="1:8" x14ac:dyDescent="0.35">
      <c r="A27" s="51" t="s">
        <v>210</v>
      </c>
    </row>
    <row r="28" spans="1:8" ht="3" customHeight="1" x14ac:dyDescent="0.35"/>
    <row r="29" spans="1:8" x14ac:dyDescent="0.35">
      <c r="A29" s="51" t="s">
        <v>156</v>
      </c>
    </row>
    <row r="30" spans="1:8" ht="3" customHeight="1" x14ac:dyDescent="0.35"/>
    <row r="31" spans="1:8" x14ac:dyDescent="0.35">
      <c r="A31" s="51" t="s">
        <v>157</v>
      </c>
    </row>
    <row r="32" spans="1:8" ht="3" customHeight="1" thickBot="1" x14ac:dyDescent="0.4"/>
    <row r="33" spans="1:7" x14ac:dyDescent="0.35">
      <c r="A33" s="65" t="s">
        <v>158</v>
      </c>
      <c r="B33" s="57" t="s">
        <v>159</v>
      </c>
      <c r="C33" s="57" t="s">
        <v>160</v>
      </c>
      <c r="D33" s="57" t="s">
        <v>50</v>
      </c>
      <c r="E33" s="57" t="s">
        <v>161</v>
      </c>
      <c r="F33" s="57" t="s">
        <v>162</v>
      </c>
      <c r="G33" s="58"/>
    </row>
    <row r="34" spans="1:7" ht="15" thickBot="1" x14ac:dyDescent="0.4">
      <c r="A34" s="12" t="s">
        <v>211</v>
      </c>
      <c r="B34" s="81">
        <v>78.99574125968789</v>
      </c>
      <c r="C34" s="82">
        <v>32.246093357742865</v>
      </c>
      <c r="D34" s="83">
        <v>31.578947368421048</v>
      </c>
      <c r="E34" s="83">
        <v>45.685652510044761</v>
      </c>
      <c r="F34" s="83">
        <v>0.4335950238502676</v>
      </c>
      <c r="G34" s="58"/>
    </row>
    <row r="35" spans="1:7" ht="3" customHeight="1" x14ac:dyDescent="0.35"/>
    <row r="36" spans="1:7" x14ac:dyDescent="0.35">
      <c r="A36" s="64" t="s">
        <v>153</v>
      </c>
    </row>
    <row r="38" spans="1:7" x14ac:dyDescent="0.35">
      <c r="A38" s="51" t="s">
        <v>212</v>
      </c>
    </row>
    <row r="39" spans="1:7" ht="3" customHeight="1" thickBot="1" x14ac:dyDescent="0.4"/>
    <row r="40" spans="1:7" x14ac:dyDescent="0.35">
      <c r="A40" s="75" t="s">
        <v>151</v>
      </c>
      <c r="B40" s="75" t="s">
        <v>167</v>
      </c>
    </row>
    <row r="41" spans="1:7" x14ac:dyDescent="0.35">
      <c r="A41" s="76">
        <v>1</v>
      </c>
      <c r="B41" s="84">
        <v>13.89</v>
      </c>
      <c r="C41" s="53"/>
    </row>
    <row r="42" spans="1:7" x14ac:dyDescent="0.35">
      <c r="A42" s="76">
        <v>2</v>
      </c>
      <c r="B42" s="84">
        <v>14</v>
      </c>
      <c r="C42" s="53"/>
    </row>
    <row r="43" spans="1:7" x14ac:dyDescent="0.35">
      <c r="A43" s="76">
        <v>3</v>
      </c>
      <c r="B43" s="84">
        <v>14.44</v>
      </c>
      <c r="C43" s="53"/>
    </row>
    <row r="44" spans="1:7" x14ac:dyDescent="0.35">
      <c r="A44" s="76">
        <v>4</v>
      </c>
      <c r="B44" s="84">
        <v>15</v>
      </c>
      <c r="C44" s="53"/>
    </row>
    <row r="45" spans="1:7" x14ac:dyDescent="0.35">
      <c r="A45" s="76">
        <v>5</v>
      </c>
      <c r="B45" s="84">
        <v>11.44</v>
      </c>
      <c r="C45" s="53"/>
    </row>
    <row r="46" spans="1:7" x14ac:dyDescent="0.35">
      <c r="A46" s="76">
        <v>6</v>
      </c>
      <c r="B46" s="84">
        <v>15.33</v>
      </c>
      <c r="C46" s="53"/>
    </row>
    <row r="47" spans="1:7" x14ac:dyDescent="0.35">
      <c r="A47" s="76">
        <v>7</v>
      </c>
      <c r="B47" s="84">
        <v>12.44</v>
      </c>
      <c r="C47" s="53"/>
    </row>
    <row r="48" spans="1:7" x14ac:dyDescent="0.35">
      <c r="A48" s="76">
        <v>8</v>
      </c>
      <c r="B48" s="84">
        <v>12.89</v>
      </c>
      <c r="C48" s="53"/>
    </row>
    <row r="49" spans="1:3" x14ac:dyDescent="0.35">
      <c r="A49" s="76">
        <v>9</v>
      </c>
      <c r="B49" s="84">
        <v>12</v>
      </c>
      <c r="C49" s="53"/>
    </row>
    <row r="50" spans="1:3" x14ac:dyDescent="0.35">
      <c r="A50" s="76">
        <v>10</v>
      </c>
      <c r="B50" s="84">
        <v>12.89</v>
      </c>
      <c r="C50" s="53"/>
    </row>
    <row r="51" spans="1:3" x14ac:dyDescent="0.35">
      <c r="A51" s="76">
        <v>11</v>
      </c>
      <c r="B51" s="84">
        <v>12.89</v>
      </c>
      <c r="C51" s="53"/>
    </row>
    <row r="52" spans="1:3" x14ac:dyDescent="0.35">
      <c r="A52" s="76">
        <v>12</v>
      </c>
      <c r="B52" s="84">
        <v>14.11</v>
      </c>
      <c r="C52" s="53"/>
    </row>
    <row r="53" spans="1:3" x14ac:dyDescent="0.35">
      <c r="A53" s="76">
        <v>13</v>
      </c>
      <c r="B53" s="84">
        <v>15.22</v>
      </c>
      <c r="C53" s="53"/>
    </row>
    <row r="54" spans="1:3" x14ac:dyDescent="0.35">
      <c r="A54" s="76">
        <v>14</v>
      </c>
      <c r="B54" s="84">
        <v>10.33</v>
      </c>
      <c r="C54" s="53"/>
    </row>
    <row r="55" spans="1:3" x14ac:dyDescent="0.35">
      <c r="A55" s="76">
        <v>15</v>
      </c>
      <c r="B55" s="84">
        <v>16</v>
      </c>
      <c r="C55" s="53"/>
    </row>
    <row r="56" spans="1:3" x14ac:dyDescent="0.35">
      <c r="A56" s="76">
        <v>16</v>
      </c>
      <c r="B56" s="84">
        <v>17.11</v>
      </c>
      <c r="C56" s="53"/>
    </row>
    <row r="57" spans="1:3" x14ac:dyDescent="0.35">
      <c r="A57" s="76">
        <v>17</v>
      </c>
      <c r="B57" s="84">
        <v>13.78</v>
      </c>
      <c r="C57" s="53"/>
    </row>
    <row r="58" spans="1:3" x14ac:dyDescent="0.35">
      <c r="A58" s="76">
        <v>18</v>
      </c>
      <c r="B58" s="84">
        <v>10.67</v>
      </c>
      <c r="C58" s="53"/>
    </row>
    <row r="59" spans="1:3" x14ac:dyDescent="0.35">
      <c r="A59" s="76">
        <v>19</v>
      </c>
      <c r="B59" s="84">
        <v>15.11</v>
      </c>
      <c r="C59" s="53"/>
    </row>
    <row r="60" spans="1:3" x14ac:dyDescent="0.35">
      <c r="A60" s="76">
        <v>20</v>
      </c>
      <c r="B60" s="84">
        <v>14.33</v>
      </c>
      <c r="C60" s="53"/>
    </row>
    <row r="61" spans="1:3" x14ac:dyDescent="0.35">
      <c r="A61" s="76">
        <v>21</v>
      </c>
      <c r="B61" s="84">
        <v>15.11</v>
      </c>
      <c r="C61" s="53"/>
    </row>
    <row r="62" spans="1:3" x14ac:dyDescent="0.35">
      <c r="A62" s="76">
        <v>22</v>
      </c>
      <c r="B62" s="84">
        <v>16</v>
      </c>
      <c r="C62" s="53"/>
    </row>
    <row r="63" spans="1:3" x14ac:dyDescent="0.35">
      <c r="A63" s="76">
        <v>23</v>
      </c>
      <c r="B63" s="84">
        <v>12.56</v>
      </c>
      <c r="C63" s="53"/>
    </row>
    <row r="64" spans="1:3" x14ac:dyDescent="0.35">
      <c r="A64" s="76">
        <v>24</v>
      </c>
      <c r="B64" s="84">
        <v>14</v>
      </c>
      <c r="C64" s="53"/>
    </row>
    <row r="65" spans="1:3" x14ac:dyDescent="0.35">
      <c r="A65" s="76">
        <v>25</v>
      </c>
      <c r="B65" s="84">
        <v>14.56</v>
      </c>
      <c r="C65" s="53"/>
    </row>
    <row r="66" spans="1:3" x14ac:dyDescent="0.35">
      <c r="A66" s="76">
        <v>26</v>
      </c>
      <c r="B66" s="84">
        <v>12</v>
      </c>
      <c r="C66" s="53"/>
    </row>
    <row r="67" spans="1:3" x14ac:dyDescent="0.35">
      <c r="A67" s="76">
        <v>27</v>
      </c>
      <c r="B67" s="84">
        <v>14.44</v>
      </c>
      <c r="C67" s="53"/>
    </row>
    <row r="68" spans="1:3" x14ac:dyDescent="0.35">
      <c r="A68" s="76">
        <v>28</v>
      </c>
      <c r="B68" s="84">
        <v>12.33</v>
      </c>
      <c r="C68" s="53"/>
    </row>
    <row r="69" spans="1:3" x14ac:dyDescent="0.35">
      <c r="A69" s="76">
        <v>29</v>
      </c>
      <c r="B69" s="84">
        <v>15</v>
      </c>
      <c r="C69" s="53"/>
    </row>
    <row r="70" spans="1:3" x14ac:dyDescent="0.35">
      <c r="A70" s="76">
        <v>30</v>
      </c>
      <c r="B70" s="84">
        <v>14.11</v>
      </c>
      <c r="C70" s="53"/>
    </row>
    <row r="71" spans="1:3" x14ac:dyDescent="0.35">
      <c r="A71" s="76">
        <v>31</v>
      </c>
      <c r="B71" s="84">
        <v>12.96</v>
      </c>
      <c r="C71" s="53"/>
    </row>
    <row r="72" spans="1:3" x14ac:dyDescent="0.35">
      <c r="A72" s="76">
        <v>32</v>
      </c>
      <c r="B72" s="84">
        <v>10.44</v>
      </c>
      <c r="C72" s="53"/>
    </row>
    <row r="73" spans="1:3" x14ac:dyDescent="0.35">
      <c r="A73" s="76">
        <v>33</v>
      </c>
      <c r="B73" s="84">
        <v>18.440000000000001</v>
      </c>
      <c r="C73" s="53"/>
    </row>
    <row r="74" spans="1:3" x14ac:dyDescent="0.35">
      <c r="A74" s="76">
        <v>34</v>
      </c>
      <c r="B74" s="84">
        <v>16</v>
      </c>
      <c r="C74" s="53"/>
    </row>
    <row r="75" spans="1:3" x14ac:dyDescent="0.35">
      <c r="A75" s="76">
        <v>35</v>
      </c>
      <c r="B75" s="84">
        <v>15.78</v>
      </c>
      <c r="C75" s="53"/>
    </row>
    <row r="76" spans="1:3" ht="15" thickBot="1" x14ac:dyDescent="0.4">
      <c r="A76" s="78">
        <v>36</v>
      </c>
      <c r="B76" s="85">
        <v>14.89</v>
      </c>
      <c r="C76" s="53"/>
    </row>
    <row r="77" spans="1:3" ht="3" customHeight="1" x14ac:dyDescent="0.35">
      <c r="B77" s="53"/>
      <c r="C77" s="53"/>
    </row>
    <row r="78" spans="1:3" x14ac:dyDescent="0.35">
      <c r="A78" s="64" t="s">
        <v>204</v>
      </c>
      <c r="B78" s="53"/>
      <c r="C78" s="53"/>
    </row>
    <row r="79" spans="1:3" x14ac:dyDescent="0.35">
      <c r="A79" s="64" t="s">
        <v>205</v>
      </c>
      <c r="B79" s="53"/>
      <c r="C79" s="53"/>
    </row>
    <row r="80" spans="1:3" x14ac:dyDescent="0.35">
      <c r="B80" s="53"/>
      <c r="C80" s="53"/>
    </row>
    <row r="81" spans="2:3" x14ac:dyDescent="0.35">
      <c r="B81" s="53"/>
      <c r="C81" s="53"/>
    </row>
    <row r="82" spans="2:3" x14ac:dyDescent="0.35">
      <c r="B82" s="53"/>
      <c r="C82" s="53"/>
    </row>
    <row r="83" spans="2:3" x14ac:dyDescent="0.35">
      <c r="B83" s="53"/>
      <c r="C83" s="53"/>
    </row>
    <row r="84" spans="2:3" x14ac:dyDescent="0.35">
      <c r="B84" s="53"/>
      <c r="C84" s="53"/>
    </row>
    <row r="85" spans="2:3" x14ac:dyDescent="0.35">
      <c r="B85" s="53"/>
      <c r="C85" s="53"/>
    </row>
    <row r="86" spans="2:3" x14ac:dyDescent="0.35">
      <c r="B86" s="53"/>
      <c r="C86" s="53"/>
    </row>
    <row r="87" spans="2:3" x14ac:dyDescent="0.35">
      <c r="B87" s="53"/>
      <c r="C87" s="53"/>
    </row>
    <row r="88" spans="2:3" x14ac:dyDescent="0.35">
      <c r="B88" s="53"/>
      <c r="C88" s="53"/>
    </row>
    <row r="89" spans="2:3" x14ac:dyDescent="0.35">
      <c r="B89" s="53"/>
      <c r="C89" s="53"/>
    </row>
    <row r="90" spans="2:3" x14ac:dyDescent="0.35">
      <c r="B90" s="53"/>
      <c r="C90" s="53"/>
    </row>
    <row r="91" spans="2:3" x14ac:dyDescent="0.35">
      <c r="B91" s="53"/>
      <c r="C91" s="53"/>
    </row>
    <row r="92" spans="2:3" x14ac:dyDescent="0.35">
      <c r="B92" s="53"/>
      <c r="C92" s="53"/>
    </row>
    <row r="93" spans="2:3" x14ac:dyDescent="0.35">
      <c r="B93" s="53"/>
      <c r="C93" s="53"/>
    </row>
    <row r="94" spans="2:3" x14ac:dyDescent="0.35">
      <c r="B94" s="53"/>
      <c r="C94" s="53"/>
    </row>
    <row r="95" spans="2:3" x14ac:dyDescent="0.35">
      <c r="B95" s="53"/>
      <c r="C95" s="53"/>
    </row>
    <row r="96" spans="2:3" x14ac:dyDescent="0.35">
      <c r="B96" s="53"/>
      <c r="C96" s="53"/>
    </row>
    <row r="97" spans="2:3" x14ac:dyDescent="0.35">
      <c r="B97" s="53"/>
      <c r="C97" s="53"/>
    </row>
    <row r="98" spans="2:3" x14ac:dyDescent="0.35">
      <c r="B98" s="53"/>
      <c r="C98" s="53"/>
    </row>
    <row r="99" spans="2:3" x14ac:dyDescent="0.35">
      <c r="B99" s="53"/>
      <c r="C99" s="53"/>
    </row>
    <row r="100" spans="2:3" x14ac:dyDescent="0.35">
      <c r="B100" s="53"/>
      <c r="C100" s="53"/>
    </row>
    <row r="101" spans="2:3" x14ac:dyDescent="0.35">
      <c r="B101" s="53"/>
      <c r="C101" s="53"/>
    </row>
    <row r="102" spans="2:3" x14ac:dyDescent="0.35">
      <c r="B102" s="53"/>
      <c r="C102" s="53"/>
    </row>
    <row r="103" spans="2:3" x14ac:dyDescent="0.35">
      <c r="B103" s="53"/>
      <c r="C103" s="53"/>
    </row>
    <row r="104" spans="2:3" x14ac:dyDescent="0.35">
      <c r="B104" s="53"/>
      <c r="C104" s="53"/>
    </row>
    <row r="105" spans="2:3" x14ac:dyDescent="0.35">
      <c r="B105" s="53"/>
      <c r="C105" s="53"/>
    </row>
    <row r="106" spans="2:3" x14ac:dyDescent="0.35">
      <c r="B106" s="53"/>
      <c r="C106" s="53"/>
    </row>
    <row r="107" spans="2:3" x14ac:dyDescent="0.35">
      <c r="B107" s="53"/>
      <c r="C107" s="53"/>
    </row>
    <row r="108" spans="2:3" x14ac:dyDescent="0.35">
      <c r="B108" s="53"/>
      <c r="C108" s="53"/>
    </row>
    <row r="109" spans="2:3" x14ac:dyDescent="0.35">
      <c r="B109" s="53"/>
      <c r="C109" s="53"/>
    </row>
    <row r="110" spans="2:3" x14ac:dyDescent="0.35">
      <c r="B110" s="53"/>
      <c r="C110" s="53"/>
    </row>
    <row r="111" spans="2:3" x14ac:dyDescent="0.35">
      <c r="B111" s="53"/>
      <c r="C111" s="53"/>
    </row>
  </sheetData>
  <hyperlinks>
    <hyperlink ref="A11" location="ANOVA638258049547162072" tooltip="Jumlah Akar Panen" display="Jumlah Akar Panen" xr:uid="{00000000-0004-0000-1C00-000000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7"/>
  <sheetViews>
    <sheetView topLeftCell="A34" workbookViewId="0">
      <selection activeCell="L24" sqref="L24"/>
    </sheetView>
  </sheetViews>
  <sheetFormatPr defaultRowHeight="14.5" x14ac:dyDescent="0.35"/>
  <cols>
    <col min="1" max="1" width="15.26953125" bestFit="1" customWidth="1"/>
    <col min="2" max="5" width="12" bestFit="1" customWidth="1"/>
  </cols>
  <sheetData>
    <row r="1" spans="1:6" x14ac:dyDescent="0.35">
      <c r="A1" t="s">
        <v>2</v>
      </c>
    </row>
    <row r="2" spans="1:6" x14ac:dyDescent="0.35">
      <c r="A2" t="s">
        <v>312</v>
      </c>
    </row>
    <row r="5" spans="1:6" x14ac:dyDescent="0.35">
      <c r="A5" s="1" t="s">
        <v>313</v>
      </c>
      <c r="B5" s="1" t="s">
        <v>0</v>
      </c>
      <c r="C5" s="5"/>
      <c r="D5" s="5"/>
      <c r="E5" s="6"/>
    </row>
    <row r="6" spans="1:6" x14ac:dyDescent="0.35">
      <c r="A6" s="1" t="s">
        <v>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10</v>
      </c>
      <c r="C7" s="7">
        <v>12</v>
      </c>
      <c r="D7" s="7">
        <v>11</v>
      </c>
      <c r="E7" s="2">
        <v>11</v>
      </c>
      <c r="F7">
        <f>SUM(B7:D7)</f>
        <v>33</v>
      </c>
    </row>
    <row r="8" spans="1:6" x14ac:dyDescent="0.35">
      <c r="A8" s="8">
        <v>2</v>
      </c>
      <c r="B8" s="8">
        <v>8</v>
      </c>
      <c r="C8">
        <v>12</v>
      </c>
      <c r="D8">
        <v>8</v>
      </c>
      <c r="E8" s="9">
        <v>9.3333333333333339</v>
      </c>
      <c r="F8">
        <f t="shared" ref="F8:F42" si="0">SUM(B8:D8)</f>
        <v>28</v>
      </c>
    </row>
    <row r="9" spans="1:6" x14ac:dyDescent="0.35">
      <c r="A9" s="8">
        <v>3</v>
      </c>
      <c r="B9" s="8">
        <v>12</v>
      </c>
      <c r="C9">
        <v>10</v>
      </c>
      <c r="D9">
        <v>16</v>
      </c>
      <c r="E9" s="9">
        <v>12.666666666666666</v>
      </c>
      <c r="F9">
        <f t="shared" si="0"/>
        <v>38</v>
      </c>
    </row>
    <row r="10" spans="1:6" x14ac:dyDescent="0.35">
      <c r="A10" s="8">
        <v>4</v>
      </c>
      <c r="B10" s="8">
        <v>11</v>
      </c>
      <c r="C10">
        <v>13.33333333</v>
      </c>
      <c r="D10">
        <v>14.66666667</v>
      </c>
      <c r="E10" s="9">
        <v>13</v>
      </c>
      <c r="F10">
        <f t="shared" si="0"/>
        <v>39</v>
      </c>
    </row>
    <row r="11" spans="1:6" x14ac:dyDescent="0.35">
      <c r="A11" s="8">
        <v>5</v>
      </c>
      <c r="B11" s="8">
        <v>13.33333333</v>
      </c>
      <c r="C11">
        <v>15.33333333</v>
      </c>
      <c r="D11">
        <v>12.33333333</v>
      </c>
      <c r="E11" s="9">
        <v>13.666666663333332</v>
      </c>
      <c r="F11">
        <f t="shared" si="0"/>
        <v>40.999999989999999</v>
      </c>
    </row>
    <row r="12" spans="1:6" x14ac:dyDescent="0.35">
      <c r="A12" s="8">
        <v>6</v>
      </c>
      <c r="B12" s="8">
        <v>10</v>
      </c>
      <c r="C12">
        <v>14</v>
      </c>
      <c r="D12">
        <v>15</v>
      </c>
      <c r="E12" s="9">
        <v>13</v>
      </c>
      <c r="F12">
        <f t="shared" si="0"/>
        <v>39</v>
      </c>
    </row>
    <row r="13" spans="1:6" x14ac:dyDescent="0.35">
      <c r="A13" s="8">
        <v>7</v>
      </c>
      <c r="B13" s="8">
        <v>1.3333333329999999</v>
      </c>
      <c r="C13">
        <v>1</v>
      </c>
      <c r="D13">
        <v>1.3333333329999999</v>
      </c>
      <c r="E13" s="9">
        <v>1.2222222219999999</v>
      </c>
      <c r="F13">
        <f t="shared" si="0"/>
        <v>3.6666666659999994</v>
      </c>
    </row>
    <row r="14" spans="1:6" x14ac:dyDescent="0.35">
      <c r="A14" s="8">
        <v>8</v>
      </c>
      <c r="B14" s="8">
        <v>12.33333333</v>
      </c>
      <c r="C14">
        <v>10</v>
      </c>
      <c r="D14">
        <v>13</v>
      </c>
      <c r="E14" s="9">
        <v>11.777777776666667</v>
      </c>
      <c r="F14">
        <f t="shared" si="0"/>
        <v>35.333333330000002</v>
      </c>
    </row>
    <row r="15" spans="1:6" x14ac:dyDescent="0.35">
      <c r="A15" s="8">
        <v>9</v>
      </c>
      <c r="B15" s="8">
        <v>8.3333333330000006</v>
      </c>
      <c r="C15">
        <v>9</v>
      </c>
      <c r="D15">
        <v>10</v>
      </c>
      <c r="E15" s="9">
        <v>9.1111111109999996</v>
      </c>
      <c r="F15">
        <f t="shared" si="0"/>
        <v>27.333333332999999</v>
      </c>
    </row>
    <row r="16" spans="1:6" x14ac:dyDescent="0.35">
      <c r="A16" s="8">
        <v>10</v>
      </c>
      <c r="B16" s="8">
        <v>11.33333333</v>
      </c>
      <c r="C16">
        <v>13</v>
      </c>
      <c r="D16">
        <v>13</v>
      </c>
      <c r="E16" s="9">
        <v>12.444444443333333</v>
      </c>
      <c r="F16">
        <f t="shared" si="0"/>
        <v>37.333333330000002</v>
      </c>
    </row>
    <row r="17" spans="1:6" x14ac:dyDescent="0.35">
      <c r="A17" s="8">
        <v>11</v>
      </c>
      <c r="B17" s="8">
        <v>12.33333333</v>
      </c>
      <c r="C17">
        <v>10.66666667</v>
      </c>
      <c r="D17">
        <v>11</v>
      </c>
      <c r="E17" s="9">
        <v>11.333333333333334</v>
      </c>
      <c r="F17">
        <f t="shared" si="0"/>
        <v>34</v>
      </c>
    </row>
    <row r="18" spans="1:6" x14ac:dyDescent="0.35">
      <c r="A18" s="8">
        <v>12</v>
      </c>
      <c r="B18" s="8">
        <v>8</v>
      </c>
      <c r="C18">
        <v>10</v>
      </c>
      <c r="D18">
        <v>15</v>
      </c>
      <c r="E18" s="9">
        <v>11</v>
      </c>
      <c r="F18">
        <f t="shared" si="0"/>
        <v>33</v>
      </c>
    </row>
    <row r="19" spans="1:6" x14ac:dyDescent="0.35">
      <c r="A19" s="8">
        <v>13</v>
      </c>
      <c r="B19" s="8">
        <v>11.66666667</v>
      </c>
      <c r="C19">
        <v>12.66666667</v>
      </c>
      <c r="D19">
        <v>13</v>
      </c>
      <c r="E19" s="9">
        <v>12.444444446666665</v>
      </c>
      <c r="F19">
        <f t="shared" si="0"/>
        <v>37.333333339999996</v>
      </c>
    </row>
    <row r="20" spans="1:6" x14ac:dyDescent="0.35">
      <c r="A20" s="8">
        <v>14</v>
      </c>
      <c r="B20" s="8">
        <v>7.6666666670000003</v>
      </c>
      <c r="C20">
        <v>8</v>
      </c>
      <c r="D20">
        <v>8</v>
      </c>
      <c r="E20" s="9">
        <v>7.8888888890000004</v>
      </c>
      <c r="F20">
        <f t="shared" si="0"/>
        <v>23.666666667000001</v>
      </c>
    </row>
    <row r="21" spans="1:6" x14ac:dyDescent="0.35">
      <c r="A21" s="8">
        <v>15</v>
      </c>
      <c r="B21" s="8">
        <v>16</v>
      </c>
      <c r="C21">
        <v>16</v>
      </c>
      <c r="D21">
        <v>16</v>
      </c>
      <c r="E21" s="9">
        <v>16</v>
      </c>
      <c r="F21">
        <f t="shared" si="0"/>
        <v>48</v>
      </c>
    </row>
    <row r="22" spans="1:6" x14ac:dyDescent="0.35">
      <c r="A22" s="8">
        <v>16</v>
      </c>
      <c r="B22" s="8">
        <v>10</v>
      </c>
      <c r="C22">
        <v>8</v>
      </c>
      <c r="D22">
        <v>7</v>
      </c>
      <c r="E22" s="9">
        <v>8.3333333333333339</v>
      </c>
      <c r="F22">
        <f t="shared" si="0"/>
        <v>25</v>
      </c>
    </row>
    <row r="23" spans="1:6" x14ac:dyDescent="0.35">
      <c r="A23" s="8">
        <v>17</v>
      </c>
      <c r="B23" s="8">
        <v>10</v>
      </c>
      <c r="C23">
        <v>9</v>
      </c>
      <c r="D23">
        <v>10</v>
      </c>
      <c r="E23" s="9">
        <v>9.6666666666666661</v>
      </c>
      <c r="F23">
        <f t="shared" si="0"/>
        <v>29</v>
      </c>
    </row>
    <row r="24" spans="1:6" x14ac:dyDescent="0.35">
      <c r="A24" s="8">
        <v>18</v>
      </c>
      <c r="B24" s="8">
        <v>4</v>
      </c>
      <c r="C24">
        <v>6.6666666670000003</v>
      </c>
      <c r="D24">
        <v>3.6666666669999999</v>
      </c>
      <c r="E24" s="9">
        <v>4.7777777779999999</v>
      </c>
      <c r="F24">
        <f t="shared" si="0"/>
        <v>14.333333334000001</v>
      </c>
    </row>
    <row r="25" spans="1:6" x14ac:dyDescent="0.35">
      <c r="A25" s="8">
        <v>19</v>
      </c>
      <c r="B25" s="8">
        <v>10</v>
      </c>
      <c r="C25">
        <v>8</v>
      </c>
      <c r="D25">
        <v>7</v>
      </c>
      <c r="E25" s="9">
        <v>8.3333333333333339</v>
      </c>
      <c r="F25">
        <f t="shared" si="0"/>
        <v>25</v>
      </c>
    </row>
    <row r="26" spans="1:6" x14ac:dyDescent="0.35">
      <c r="A26" s="8">
        <v>20</v>
      </c>
      <c r="B26" s="8">
        <v>11</v>
      </c>
      <c r="C26">
        <v>12.33333333</v>
      </c>
      <c r="D26">
        <v>13.66666667</v>
      </c>
      <c r="E26" s="9">
        <v>12.333333333333334</v>
      </c>
      <c r="F26">
        <f t="shared" si="0"/>
        <v>37</v>
      </c>
    </row>
    <row r="27" spans="1:6" x14ac:dyDescent="0.35">
      <c r="A27" s="8">
        <v>21</v>
      </c>
      <c r="B27" s="8">
        <v>8</v>
      </c>
      <c r="C27">
        <v>8</v>
      </c>
      <c r="D27">
        <v>8</v>
      </c>
      <c r="E27" s="9">
        <v>8</v>
      </c>
      <c r="F27">
        <f t="shared" si="0"/>
        <v>24</v>
      </c>
    </row>
    <row r="28" spans="1:6" x14ac:dyDescent="0.35">
      <c r="A28" s="8">
        <v>22</v>
      </c>
      <c r="B28" s="8">
        <v>15</v>
      </c>
      <c r="C28">
        <v>13</v>
      </c>
      <c r="D28">
        <v>10</v>
      </c>
      <c r="E28" s="9">
        <v>12.666666666666666</v>
      </c>
      <c r="F28">
        <f t="shared" si="0"/>
        <v>38</v>
      </c>
    </row>
    <row r="29" spans="1:6" x14ac:dyDescent="0.35">
      <c r="A29" s="8">
        <v>23</v>
      </c>
      <c r="B29" s="8">
        <v>13</v>
      </c>
      <c r="C29">
        <v>6</v>
      </c>
      <c r="D29">
        <v>8</v>
      </c>
      <c r="E29" s="9">
        <v>9</v>
      </c>
      <c r="F29">
        <f t="shared" si="0"/>
        <v>27</v>
      </c>
    </row>
    <row r="30" spans="1:6" x14ac:dyDescent="0.35">
      <c r="A30" s="8">
        <v>24</v>
      </c>
      <c r="B30" s="8">
        <v>10</v>
      </c>
      <c r="C30">
        <v>11.33333333</v>
      </c>
      <c r="D30">
        <v>11</v>
      </c>
      <c r="E30" s="9">
        <v>10.777777776666667</v>
      </c>
      <c r="F30">
        <f t="shared" si="0"/>
        <v>32.333333330000002</v>
      </c>
    </row>
    <row r="31" spans="1:6" x14ac:dyDescent="0.35">
      <c r="A31" s="8">
        <v>25</v>
      </c>
      <c r="B31" s="8">
        <v>10</v>
      </c>
      <c r="C31">
        <v>7</v>
      </c>
      <c r="D31">
        <v>8</v>
      </c>
      <c r="E31" s="9">
        <v>8.3333333333333339</v>
      </c>
      <c r="F31">
        <f t="shared" si="0"/>
        <v>25</v>
      </c>
    </row>
    <row r="32" spans="1:6" x14ac:dyDescent="0.35">
      <c r="A32" s="8">
        <v>26</v>
      </c>
      <c r="B32" s="8">
        <v>8</v>
      </c>
      <c r="C32">
        <v>8</v>
      </c>
      <c r="D32">
        <v>9</v>
      </c>
      <c r="E32" s="9">
        <v>8.3333333333333339</v>
      </c>
      <c r="F32">
        <f t="shared" si="0"/>
        <v>25</v>
      </c>
    </row>
    <row r="33" spans="1:14" x14ac:dyDescent="0.35">
      <c r="A33" s="8">
        <v>27</v>
      </c>
      <c r="B33" s="8">
        <v>11</v>
      </c>
      <c r="C33">
        <v>11.66666667</v>
      </c>
      <c r="D33">
        <v>10</v>
      </c>
      <c r="E33" s="9">
        <v>10.888888889999999</v>
      </c>
      <c r="F33">
        <f t="shared" si="0"/>
        <v>32.666666669999998</v>
      </c>
    </row>
    <row r="34" spans="1:14" x14ac:dyDescent="0.35">
      <c r="A34" s="8">
        <v>28</v>
      </c>
      <c r="B34" s="8">
        <v>8.3333333330000006</v>
      </c>
      <c r="C34">
        <v>10.66666667</v>
      </c>
      <c r="D34">
        <v>6.6666666670000003</v>
      </c>
      <c r="E34" s="9">
        <v>8.5555555566666666</v>
      </c>
      <c r="F34">
        <f t="shared" si="0"/>
        <v>25.666666670000001</v>
      </c>
    </row>
    <row r="35" spans="1:14" x14ac:dyDescent="0.35">
      <c r="A35" s="8">
        <v>29</v>
      </c>
      <c r="B35" s="8">
        <v>16</v>
      </c>
      <c r="C35">
        <v>13</v>
      </c>
      <c r="D35">
        <v>10</v>
      </c>
      <c r="E35" s="9">
        <v>13</v>
      </c>
      <c r="F35">
        <f t="shared" si="0"/>
        <v>39</v>
      </c>
    </row>
    <row r="36" spans="1:14" x14ac:dyDescent="0.35">
      <c r="A36" s="8">
        <v>30</v>
      </c>
      <c r="B36" s="8">
        <v>8</v>
      </c>
      <c r="C36">
        <v>7</v>
      </c>
      <c r="D36">
        <v>6</v>
      </c>
      <c r="E36" s="9">
        <v>7</v>
      </c>
      <c r="F36">
        <f t="shared" si="0"/>
        <v>21</v>
      </c>
    </row>
    <row r="37" spans="1:14" x14ac:dyDescent="0.35">
      <c r="A37" s="8">
        <v>31</v>
      </c>
      <c r="B37" s="8">
        <v>12</v>
      </c>
      <c r="C37">
        <v>17</v>
      </c>
      <c r="D37">
        <v>13</v>
      </c>
      <c r="E37" s="9">
        <v>14</v>
      </c>
      <c r="F37">
        <f t="shared" si="0"/>
        <v>42</v>
      </c>
    </row>
    <row r="38" spans="1:14" x14ac:dyDescent="0.35">
      <c r="A38" s="8">
        <v>32</v>
      </c>
      <c r="B38" s="8">
        <v>15</v>
      </c>
      <c r="C38">
        <v>15</v>
      </c>
      <c r="D38">
        <v>15</v>
      </c>
      <c r="E38" s="9">
        <v>15</v>
      </c>
      <c r="F38">
        <f t="shared" si="0"/>
        <v>45</v>
      </c>
    </row>
    <row r="39" spans="1:14" x14ac:dyDescent="0.35">
      <c r="A39" s="8">
        <v>33</v>
      </c>
      <c r="B39" s="8">
        <v>13</v>
      </c>
      <c r="C39">
        <v>10</v>
      </c>
      <c r="D39">
        <v>17</v>
      </c>
      <c r="E39" s="9">
        <v>13.333333333333334</v>
      </c>
      <c r="F39">
        <f t="shared" si="0"/>
        <v>40</v>
      </c>
    </row>
    <row r="40" spans="1:14" x14ac:dyDescent="0.35">
      <c r="A40" s="8">
        <v>34</v>
      </c>
      <c r="B40" s="8">
        <v>9</v>
      </c>
      <c r="C40">
        <v>7</v>
      </c>
      <c r="D40">
        <v>8</v>
      </c>
      <c r="E40" s="9">
        <v>8</v>
      </c>
      <c r="F40">
        <f t="shared" si="0"/>
        <v>24</v>
      </c>
    </row>
    <row r="41" spans="1:14" x14ac:dyDescent="0.35">
      <c r="A41" s="8">
        <v>35</v>
      </c>
      <c r="B41" s="8">
        <v>10</v>
      </c>
      <c r="C41">
        <v>12</v>
      </c>
      <c r="D41">
        <v>11</v>
      </c>
      <c r="E41" s="9">
        <v>11</v>
      </c>
      <c r="F41">
        <f t="shared" si="0"/>
        <v>33</v>
      </c>
    </row>
    <row r="42" spans="1:14" x14ac:dyDescent="0.35">
      <c r="A42" s="8">
        <v>36</v>
      </c>
      <c r="B42" s="8">
        <v>11.33333333</v>
      </c>
      <c r="C42">
        <v>14</v>
      </c>
      <c r="D42">
        <v>11</v>
      </c>
      <c r="E42" s="9">
        <v>12.111111110000001</v>
      </c>
      <c r="F42">
        <f t="shared" si="0"/>
        <v>36.333333330000002</v>
      </c>
    </row>
    <row r="43" spans="1:14" x14ac:dyDescent="0.35">
      <c r="A43" s="3" t="s">
        <v>3</v>
      </c>
      <c r="B43" s="3">
        <v>10.444444444055556</v>
      </c>
      <c r="C43" s="10">
        <v>10.60185185186111</v>
      </c>
      <c r="D43" s="10">
        <v>10.564814814916666</v>
      </c>
      <c r="E43" s="11">
        <v>10.537037036944444</v>
      </c>
    </row>
    <row r="44" spans="1:14" x14ac:dyDescent="0.35">
      <c r="A44" t="s">
        <v>15</v>
      </c>
      <c r="B44">
        <f>SUM(B7:B42)</f>
        <v>375.99999998600003</v>
      </c>
      <c r="C44">
        <f t="shared" ref="C44:F44" si="1">SUM(C7:C42)</f>
        <v>381.66666666699996</v>
      </c>
      <c r="D44">
        <f t="shared" si="1"/>
        <v>380.333333337</v>
      </c>
      <c r="F44">
        <f t="shared" si="1"/>
        <v>1137.9999999899999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29" t="s">
        <v>6</v>
      </c>
      <c r="B48" s="29" t="s">
        <v>7</v>
      </c>
      <c r="C48" s="29" t="s">
        <v>8</v>
      </c>
      <c r="D48" s="29" t="s">
        <v>9</v>
      </c>
      <c r="E48" s="29" t="s">
        <v>10</v>
      </c>
      <c r="F48" s="29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0.48765432382424478</v>
      </c>
      <c r="C49">
        <v>2</v>
      </c>
      <c r="D49">
        <v>0.24382716191212239</v>
      </c>
      <c r="E49">
        <v>7.2700024079047368E-2</v>
      </c>
      <c r="H49" s="18" t="s">
        <v>0</v>
      </c>
      <c r="I49" s="20">
        <f>3-1</f>
        <v>2</v>
      </c>
      <c r="J49" s="20">
        <f>SUMSQ(B44:D44)/36-I54</f>
        <v>0.48765432382970175</v>
      </c>
      <c r="K49" s="20">
        <f>J49/I49</f>
        <v>0.24382716191485088</v>
      </c>
      <c r="L49" s="21">
        <f>K49/K51</f>
        <v>7.2700024079863576E-2</v>
      </c>
      <c r="M49" s="20">
        <f>FINV(0.05,I49,I51)</f>
        <v>3.127675600959142</v>
      </c>
      <c r="N49" s="16" t="str">
        <f>IF(L49&gt;M49, "*", "tn")</f>
        <v>tn</v>
      </c>
    </row>
    <row r="50" spans="1:14" ht="15.5" x14ac:dyDescent="0.35">
      <c r="A50" t="s">
        <v>1</v>
      </c>
      <c r="B50">
        <v>914.70370362651556</v>
      </c>
      <c r="C50">
        <v>35</v>
      </c>
      <c r="D50">
        <v>26.134391532186157</v>
      </c>
      <c r="E50">
        <v>7.7922856452143447</v>
      </c>
      <c r="F50">
        <v>2.3573242606013806E-13</v>
      </c>
      <c r="G50" t="s">
        <v>13</v>
      </c>
      <c r="H50" s="18" t="s">
        <v>25</v>
      </c>
      <c r="I50" s="20">
        <f>36-1</f>
        <v>35</v>
      </c>
      <c r="J50" s="20">
        <f>SUMSQ(F7:F42)/3-I54</f>
        <v>914.70370362652102</v>
      </c>
      <c r="K50" s="20">
        <f>J50/I50</f>
        <v>26.134391532186314</v>
      </c>
      <c r="L50" s="20">
        <f>K50/K51</f>
        <v>7.7922856452146787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234.77160496247552</v>
      </c>
      <c r="C51">
        <v>70</v>
      </c>
      <c r="D51">
        <v>3.3538800708925076</v>
      </c>
      <c r="H51" s="18" t="s">
        <v>26</v>
      </c>
      <c r="I51" s="20">
        <f>I50*I49</f>
        <v>70</v>
      </c>
      <c r="J51" s="20">
        <f>J52-J50-J49</f>
        <v>234.77160496246688</v>
      </c>
      <c r="K51" s="20">
        <f>J51/I51</f>
        <v>3.3538800708923842</v>
      </c>
      <c r="L51" s="20"/>
      <c r="M51" s="20"/>
      <c r="N51" s="19"/>
    </row>
    <row r="52" spans="1:14" ht="15" thickBot="1" x14ac:dyDescent="0.4">
      <c r="A52" s="12" t="s">
        <v>15</v>
      </c>
      <c r="B52" s="12">
        <v>1149.9629629128153</v>
      </c>
      <c r="C52" s="12">
        <v>107</v>
      </c>
      <c r="D52" s="12">
        <v>10.747317410400143</v>
      </c>
      <c r="E52" s="12"/>
      <c r="F52" s="12"/>
      <c r="H52" s="18" t="s">
        <v>15</v>
      </c>
      <c r="I52" s="20">
        <f>(36*3)-1</f>
        <v>107</v>
      </c>
      <c r="J52" s="20">
        <f>SUMSQ(B7:D42)-I54</f>
        <v>1149.9629629128176</v>
      </c>
      <c r="K52" s="20"/>
      <c r="L52" s="20"/>
      <c r="M52" s="20"/>
      <c r="N52" s="19"/>
    </row>
    <row r="53" spans="1:14" x14ac:dyDescent="0.35">
      <c r="A53" t="s">
        <v>314</v>
      </c>
      <c r="H53" s="25"/>
      <c r="I53" s="25"/>
      <c r="J53" s="24"/>
      <c r="K53" s="24"/>
      <c r="L53" s="24"/>
      <c r="M53" s="25"/>
      <c r="N53" s="25"/>
    </row>
    <row r="54" spans="1:14" x14ac:dyDescent="0.35">
      <c r="A54" t="s">
        <v>315</v>
      </c>
      <c r="H54" s="23" t="s">
        <v>27</v>
      </c>
      <c r="I54" s="24">
        <f>SUMSQ(F44)/108</f>
        <v>11991.148147937403</v>
      </c>
      <c r="J54" s="24"/>
      <c r="K54" s="24"/>
      <c r="L54" s="24"/>
      <c r="M54" s="25"/>
      <c r="N54" s="25"/>
    </row>
    <row r="55" spans="1:14" x14ac:dyDescent="0.35">
      <c r="A55" t="s">
        <v>316</v>
      </c>
      <c r="H55" s="23" t="s">
        <v>28</v>
      </c>
      <c r="I55" s="24">
        <f>(SQRT(K51)/E43)*100</f>
        <v>17.380219536145916</v>
      </c>
      <c r="J55" s="24"/>
      <c r="K55" s="24"/>
      <c r="L55" s="24"/>
      <c r="M55" s="25"/>
      <c r="N55" s="25"/>
    </row>
    <row r="56" spans="1:14" x14ac:dyDescent="0.35">
      <c r="A56" t="s">
        <v>317</v>
      </c>
    </row>
    <row r="57" spans="1:14" x14ac:dyDescent="0.35">
      <c r="A57" t="s">
        <v>318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111"/>
  <sheetViews>
    <sheetView showGridLines="0" workbookViewId="0">
      <selection activeCell="S8" sqref="S8:V8"/>
    </sheetView>
  </sheetViews>
  <sheetFormatPr defaultRowHeight="14.5" x14ac:dyDescent="0.35"/>
  <cols>
    <col min="1" max="1" width="28.26953125" bestFit="1" customWidth="1"/>
    <col min="2" max="2" width="12.7265625" customWidth="1"/>
    <col min="3" max="3" width="9.54296875" bestFit="1" customWidth="1"/>
  </cols>
  <sheetData>
    <row r="1" spans="1:8" ht="17.5" thickBot="1" x14ac:dyDescent="0.45">
      <c r="A1" s="50" t="s">
        <v>132</v>
      </c>
    </row>
    <row r="2" spans="1:8" ht="3" customHeight="1" thickTop="1" x14ac:dyDescent="0.35"/>
    <row r="3" spans="1:8" x14ac:dyDescent="0.35">
      <c r="A3" s="51" t="s">
        <v>133</v>
      </c>
      <c r="B3" s="51" t="s">
        <v>134</v>
      </c>
    </row>
    <row r="4" spans="1:8" x14ac:dyDescent="0.35">
      <c r="A4" s="51" t="s">
        <v>135</v>
      </c>
      <c r="B4" s="51" t="s">
        <v>136</v>
      </c>
    </row>
    <row r="5" spans="1:8" x14ac:dyDescent="0.35">
      <c r="A5" s="51" t="s">
        <v>137</v>
      </c>
      <c r="B5" s="51" t="s">
        <v>213</v>
      </c>
    </row>
    <row r="6" spans="1:8" x14ac:dyDescent="0.35">
      <c r="A6" s="51" t="s">
        <v>139</v>
      </c>
      <c r="B6" s="51" t="s">
        <v>140</v>
      </c>
    </row>
    <row r="7" spans="1:8" x14ac:dyDescent="0.35">
      <c r="A7" s="51"/>
      <c r="B7" s="51" t="s">
        <v>141</v>
      </c>
    </row>
    <row r="9" spans="1:8" ht="15" thickBot="1" x14ac:dyDescent="0.4"/>
    <row r="10" spans="1:8" x14ac:dyDescent="0.35">
      <c r="A10" s="52" t="s">
        <v>142</v>
      </c>
      <c r="B10" s="53"/>
      <c r="C10" s="53"/>
    </row>
    <row r="11" spans="1:8" ht="15" thickBot="1" x14ac:dyDescent="0.4">
      <c r="A11" s="54" t="s">
        <v>213</v>
      </c>
      <c r="B11" s="53"/>
      <c r="C11" s="53"/>
    </row>
    <row r="13" spans="1:8" ht="15" thickBot="1" x14ac:dyDescent="0.4"/>
    <row r="14" spans="1:8" ht="17.5" thickBot="1" x14ac:dyDescent="0.45">
      <c r="A14" s="55" t="s">
        <v>214</v>
      </c>
      <c r="B14" s="56"/>
      <c r="C14" s="56"/>
      <c r="D14" s="56"/>
      <c r="E14" s="56"/>
      <c r="F14" s="56"/>
      <c r="G14" s="56"/>
      <c r="H14" s="56"/>
    </row>
    <row r="15" spans="1:8" ht="3" customHeight="1" x14ac:dyDescent="0.35"/>
    <row r="16" spans="1:8" x14ac:dyDescent="0.35">
      <c r="A16" s="51" t="s">
        <v>215</v>
      </c>
    </row>
    <row r="17" spans="1:8" ht="3" customHeight="1" thickBot="1" x14ac:dyDescent="0.4"/>
    <row r="18" spans="1:8" x14ac:dyDescent="0.35">
      <c r="A18" s="57" t="s">
        <v>145</v>
      </c>
      <c r="B18" s="57" t="s">
        <v>105</v>
      </c>
      <c r="C18" s="57" t="s">
        <v>21</v>
      </c>
      <c r="D18" s="57" t="s">
        <v>22</v>
      </c>
      <c r="E18" s="57" t="s">
        <v>146</v>
      </c>
      <c r="F18" s="57" t="s">
        <v>147</v>
      </c>
      <c r="G18" s="57" t="s">
        <v>148</v>
      </c>
      <c r="H18" s="57" t="s">
        <v>149</v>
      </c>
    </row>
    <row r="19" spans="1:8" x14ac:dyDescent="0.35">
      <c r="A19" s="58" t="s">
        <v>150</v>
      </c>
      <c r="B19" s="58">
        <v>2</v>
      </c>
      <c r="C19" s="59">
        <v>856.32304494553364</v>
      </c>
      <c r="D19" s="59">
        <v>428.16152247276682</v>
      </c>
      <c r="E19" s="60">
        <v>5.8827386312694792</v>
      </c>
      <c r="F19" s="61">
        <v>4.3499297030577221E-3</v>
      </c>
      <c r="G19" s="61">
        <v>3.127675600959138</v>
      </c>
      <c r="H19" s="61">
        <v>4.9218723347962268</v>
      </c>
    </row>
    <row r="20" spans="1:8" x14ac:dyDescent="0.35">
      <c r="A20" s="58" t="s">
        <v>151</v>
      </c>
      <c r="B20" s="58">
        <v>35</v>
      </c>
      <c r="C20" s="59">
        <v>3113.2304533057195</v>
      </c>
      <c r="D20" s="59">
        <v>88.949441523020553</v>
      </c>
      <c r="E20" s="80">
        <v>1.2221236342193753</v>
      </c>
      <c r="F20" s="61">
        <v>0.23530677689281285</v>
      </c>
      <c r="G20" s="61">
        <v>1.5906454062484563</v>
      </c>
      <c r="H20" s="61">
        <v>1.927077302232739</v>
      </c>
    </row>
    <row r="21" spans="1:8" x14ac:dyDescent="0.35">
      <c r="A21" s="58" t="s">
        <v>152</v>
      </c>
      <c r="B21" s="58">
        <v>70</v>
      </c>
      <c r="C21" s="59">
        <v>5094.7880658478189</v>
      </c>
      <c r="D21" s="59">
        <v>72.782686654968842</v>
      </c>
      <c r="E21" s="58"/>
      <c r="F21" s="58"/>
      <c r="G21" s="58"/>
      <c r="H21" s="58"/>
    </row>
    <row r="22" spans="1:8" ht="15" thickBot="1" x14ac:dyDescent="0.4">
      <c r="A22" s="62" t="s">
        <v>15</v>
      </c>
      <c r="B22" s="62">
        <v>107</v>
      </c>
      <c r="C22" s="63">
        <v>9064.3415640990715</v>
      </c>
      <c r="D22" s="62"/>
      <c r="E22" s="62"/>
      <c r="F22" s="62"/>
      <c r="G22" s="62"/>
      <c r="H22" s="62"/>
    </row>
    <row r="23" spans="1:8" ht="3" customHeight="1" x14ac:dyDescent="0.35"/>
    <row r="24" spans="1:8" x14ac:dyDescent="0.35">
      <c r="A24" s="64" t="s">
        <v>153</v>
      </c>
    </row>
    <row r="25" spans="1:8" x14ac:dyDescent="0.35">
      <c r="A25" s="64" t="s">
        <v>216</v>
      </c>
    </row>
    <row r="27" spans="1:8" x14ac:dyDescent="0.35">
      <c r="A27" s="51" t="s">
        <v>217</v>
      </c>
    </row>
    <row r="28" spans="1:8" ht="3" customHeight="1" x14ac:dyDescent="0.35"/>
    <row r="29" spans="1:8" x14ac:dyDescent="0.35">
      <c r="A29" s="51" t="s">
        <v>156</v>
      </c>
    </row>
    <row r="30" spans="1:8" ht="3" customHeight="1" x14ac:dyDescent="0.35"/>
    <row r="31" spans="1:8" x14ac:dyDescent="0.35">
      <c r="A31" s="51" t="s">
        <v>157</v>
      </c>
    </row>
    <row r="32" spans="1:8" ht="3" customHeight="1" thickBot="1" x14ac:dyDescent="0.4"/>
    <row r="33" spans="1:7" x14ac:dyDescent="0.35">
      <c r="A33" s="65" t="s">
        <v>158</v>
      </c>
      <c r="B33" s="57" t="s">
        <v>159</v>
      </c>
      <c r="C33" s="57" t="s">
        <v>160</v>
      </c>
      <c r="D33" s="57" t="s">
        <v>50</v>
      </c>
      <c r="E33" s="57" t="s">
        <v>161</v>
      </c>
      <c r="F33" s="57" t="s">
        <v>162</v>
      </c>
      <c r="G33" s="58"/>
    </row>
    <row r="34" spans="1:7" ht="15" thickBot="1" x14ac:dyDescent="0.4">
      <c r="A34" s="12" t="s">
        <v>218</v>
      </c>
      <c r="B34" s="81">
        <v>701.24661087004222</v>
      </c>
      <c r="C34" s="82">
        <v>37.415742560530468</v>
      </c>
      <c r="D34" s="83">
        <v>31.578947368421048</v>
      </c>
      <c r="E34" s="83">
        <v>45.685652510044761</v>
      </c>
      <c r="F34" s="83">
        <v>0.21877950470012683</v>
      </c>
      <c r="G34" s="58"/>
    </row>
    <row r="35" spans="1:7" ht="3" customHeight="1" x14ac:dyDescent="0.35"/>
    <row r="36" spans="1:7" x14ac:dyDescent="0.35">
      <c r="A36" s="64" t="s">
        <v>153</v>
      </c>
    </row>
    <row r="38" spans="1:7" x14ac:dyDescent="0.35">
      <c r="A38" s="51" t="s">
        <v>219</v>
      </c>
    </row>
    <row r="39" spans="1:7" ht="3" customHeight="1" thickBot="1" x14ac:dyDescent="0.4"/>
    <row r="40" spans="1:7" x14ac:dyDescent="0.35">
      <c r="A40" s="75" t="s">
        <v>151</v>
      </c>
      <c r="B40" s="75" t="s">
        <v>167</v>
      </c>
    </row>
    <row r="41" spans="1:7" x14ac:dyDescent="0.35">
      <c r="A41" s="76">
        <v>1</v>
      </c>
      <c r="B41" s="84">
        <v>48.22</v>
      </c>
      <c r="C41" s="53"/>
    </row>
    <row r="42" spans="1:7" x14ac:dyDescent="0.35">
      <c r="A42" s="76">
        <v>2</v>
      </c>
      <c r="B42" s="84">
        <v>47.44</v>
      </c>
      <c r="C42" s="53"/>
    </row>
    <row r="43" spans="1:7" x14ac:dyDescent="0.35">
      <c r="A43" s="76">
        <v>3</v>
      </c>
      <c r="B43" s="84">
        <v>44.22</v>
      </c>
      <c r="C43" s="53"/>
    </row>
    <row r="44" spans="1:7" x14ac:dyDescent="0.35">
      <c r="A44" s="76">
        <v>4</v>
      </c>
      <c r="B44" s="84">
        <v>57.44</v>
      </c>
      <c r="C44" s="53"/>
    </row>
    <row r="45" spans="1:7" x14ac:dyDescent="0.35">
      <c r="A45" s="76">
        <v>5</v>
      </c>
      <c r="B45" s="84">
        <v>47.44</v>
      </c>
      <c r="C45" s="53"/>
    </row>
    <row r="46" spans="1:7" x14ac:dyDescent="0.35">
      <c r="A46" s="76">
        <v>6</v>
      </c>
      <c r="B46" s="84">
        <v>54.78</v>
      </c>
      <c r="C46" s="53"/>
    </row>
    <row r="47" spans="1:7" x14ac:dyDescent="0.35">
      <c r="A47" s="76">
        <v>7</v>
      </c>
      <c r="B47" s="84">
        <v>52.44</v>
      </c>
      <c r="C47" s="53"/>
    </row>
    <row r="48" spans="1:7" x14ac:dyDescent="0.35">
      <c r="A48" s="76">
        <v>8</v>
      </c>
      <c r="B48" s="84">
        <v>47.89</v>
      </c>
      <c r="C48" s="53"/>
    </row>
    <row r="49" spans="1:3" x14ac:dyDescent="0.35">
      <c r="A49" s="76">
        <v>9</v>
      </c>
      <c r="B49" s="84">
        <v>40.56</v>
      </c>
      <c r="C49" s="53"/>
    </row>
    <row r="50" spans="1:3" x14ac:dyDescent="0.35">
      <c r="A50" s="76">
        <v>10</v>
      </c>
      <c r="B50" s="84">
        <v>49.44</v>
      </c>
      <c r="C50" s="53"/>
    </row>
    <row r="51" spans="1:3" x14ac:dyDescent="0.35">
      <c r="A51" s="76">
        <v>11</v>
      </c>
      <c r="B51" s="84">
        <v>52.67</v>
      </c>
      <c r="C51" s="53"/>
    </row>
    <row r="52" spans="1:3" x14ac:dyDescent="0.35">
      <c r="A52" s="76">
        <v>12</v>
      </c>
      <c r="B52" s="84">
        <v>58.44</v>
      </c>
      <c r="C52" s="53"/>
    </row>
    <row r="53" spans="1:3" x14ac:dyDescent="0.35">
      <c r="A53" s="76">
        <v>13</v>
      </c>
      <c r="B53" s="84">
        <v>54.33</v>
      </c>
      <c r="C53" s="53"/>
    </row>
    <row r="54" spans="1:3" x14ac:dyDescent="0.35">
      <c r="A54" s="76">
        <v>14</v>
      </c>
      <c r="B54" s="84">
        <v>45.89</v>
      </c>
      <c r="C54" s="53"/>
    </row>
    <row r="55" spans="1:3" x14ac:dyDescent="0.35">
      <c r="A55" s="76">
        <v>15</v>
      </c>
      <c r="B55" s="84">
        <v>52.44</v>
      </c>
      <c r="C55" s="53"/>
    </row>
    <row r="56" spans="1:3" x14ac:dyDescent="0.35">
      <c r="A56" s="76">
        <v>16</v>
      </c>
      <c r="B56" s="84">
        <v>49</v>
      </c>
      <c r="C56" s="53"/>
    </row>
    <row r="57" spans="1:3" x14ac:dyDescent="0.35">
      <c r="A57" s="76">
        <v>17</v>
      </c>
      <c r="B57" s="84">
        <v>46.89</v>
      </c>
      <c r="C57" s="53"/>
    </row>
    <row r="58" spans="1:3" x14ac:dyDescent="0.35">
      <c r="A58" s="76">
        <v>18</v>
      </c>
      <c r="B58" s="84">
        <v>50.44</v>
      </c>
      <c r="C58" s="53"/>
    </row>
    <row r="59" spans="1:3" x14ac:dyDescent="0.35">
      <c r="A59" s="76">
        <v>19</v>
      </c>
      <c r="B59" s="84">
        <v>53.22</v>
      </c>
      <c r="C59" s="53"/>
    </row>
    <row r="60" spans="1:3" x14ac:dyDescent="0.35">
      <c r="A60" s="76">
        <v>20</v>
      </c>
      <c r="B60" s="84">
        <v>50.22</v>
      </c>
      <c r="C60" s="53"/>
    </row>
    <row r="61" spans="1:3" x14ac:dyDescent="0.35">
      <c r="A61" s="76">
        <v>21</v>
      </c>
      <c r="B61" s="84">
        <v>45.67</v>
      </c>
      <c r="C61" s="53"/>
    </row>
    <row r="62" spans="1:3" x14ac:dyDescent="0.35">
      <c r="A62" s="76">
        <v>22</v>
      </c>
      <c r="B62" s="84">
        <v>40.44</v>
      </c>
      <c r="C62" s="53"/>
    </row>
    <row r="63" spans="1:3" x14ac:dyDescent="0.35">
      <c r="A63" s="76">
        <v>23</v>
      </c>
      <c r="B63" s="84">
        <v>63.56</v>
      </c>
      <c r="C63" s="53"/>
    </row>
    <row r="64" spans="1:3" x14ac:dyDescent="0.35">
      <c r="A64" s="76">
        <v>24</v>
      </c>
      <c r="B64" s="84">
        <v>58.22</v>
      </c>
      <c r="C64" s="53"/>
    </row>
    <row r="65" spans="1:3" x14ac:dyDescent="0.35">
      <c r="A65" s="76">
        <v>25</v>
      </c>
      <c r="B65" s="84">
        <v>45.33</v>
      </c>
      <c r="C65" s="53"/>
    </row>
    <row r="66" spans="1:3" x14ac:dyDescent="0.35">
      <c r="A66" s="76">
        <v>26</v>
      </c>
      <c r="B66" s="84">
        <v>56.67</v>
      </c>
      <c r="C66" s="53"/>
    </row>
    <row r="67" spans="1:3" x14ac:dyDescent="0.35">
      <c r="A67" s="76">
        <v>27</v>
      </c>
      <c r="B67" s="84">
        <v>48.33</v>
      </c>
      <c r="C67" s="53"/>
    </row>
    <row r="68" spans="1:3" x14ac:dyDescent="0.35">
      <c r="A68" s="76">
        <v>28</v>
      </c>
      <c r="B68" s="84">
        <v>48.89</v>
      </c>
      <c r="C68" s="53"/>
    </row>
    <row r="69" spans="1:3" x14ac:dyDescent="0.35">
      <c r="A69" s="76">
        <v>29</v>
      </c>
      <c r="B69" s="84">
        <v>46.11</v>
      </c>
      <c r="C69" s="53"/>
    </row>
    <row r="70" spans="1:3" x14ac:dyDescent="0.35">
      <c r="A70" s="76">
        <v>30</v>
      </c>
      <c r="B70" s="84">
        <v>52.89</v>
      </c>
      <c r="C70" s="53"/>
    </row>
    <row r="71" spans="1:3" x14ac:dyDescent="0.35">
      <c r="A71" s="76">
        <v>31</v>
      </c>
      <c r="B71" s="84">
        <v>45.78</v>
      </c>
      <c r="C71" s="53"/>
    </row>
    <row r="72" spans="1:3" x14ac:dyDescent="0.35">
      <c r="A72" s="76">
        <v>32</v>
      </c>
      <c r="B72" s="84">
        <v>47.89</v>
      </c>
      <c r="C72" s="53"/>
    </row>
    <row r="73" spans="1:3" x14ac:dyDescent="0.35">
      <c r="A73" s="76">
        <v>33</v>
      </c>
      <c r="B73" s="84">
        <v>38.67</v>
      </c>
      <c r="C73" s="53"/>
    </row>
    <row r="74" spans="1:3" x14ac:dyDescent="0.35">
      <c r="A74" s="76">
        <v>34</v>
      </c>
      <c r="B74" s="84">
        <v>56.44</v>
      </c>
      <c r="C74" s="53"/>
    </row>
    <row r="75" spans="1:3" x14ac:dyDescent="0.35">
      <c r="A75" s="76">
        <v>35</v>
      </c>
      <c r="B75" s="84">
        <v>48.44</v>
      </c>
      <c r="C75" s="53"/>
    </row>
    <row r="76" spans="1:3" ht="15" thickBot="1" x14ac:dyDescent="0.4">
      <c r="A76" s="78">
        <v>36</v>
      </c>
      <c r="B76" s="85">
        <v>54.33</v>
      </c>
      <c r="C76" s="53"/>
    </row>
    <row r="77" spans="1:3" ht="3" customHeight="1" x14ac:dyDescent="0.35">
      <c r="B77" s="53"/>
      <c r="C77" s="53"/>
    </row>
    <row r="78" spans="1:3" x14ac:dyDescent="0.35">
      <c r="A78" s="64" t="s">
        <v>204</v>
      </c>
      <c r="B78" s="53"/>
      <c r="C78" s="53"/>
    </row>
    <row r="79" spans="1:3" x14ac:dyDescent="0.35">
      <c r="A79" s="64" t="s">
        <v>205</v>
      </c>
      <c r="B79" s="53"/>
      <c r="C79" s="53"/>
    </row>
    <row r="80" spans="1:3" x14ac:dyDescent="0.35">
      <c r="B80" s="53"/>
      <c r="C80" s="53"/>
    </row>
    <row r="81" spans="2:3" x14ac:dyDescent="0.35">
      <c r="B81" s="53"/>
      <c r="C81" s="53"/>
    </row>
    <row r="82" spans="2:3" x14ac:dyDescent="0.35">
      <c r="B82" s="53"/>
      <c r="C82" s="53"/>
    </row>
    <row r="83" spans="2:3" x14ac:dyDescent="0.35">
      <c r="B83" s="53"/>
      <c r="C83" s="53"/>
    </row>
    <row r="84" spans="2:3" x14ac:dyDescent="0.35">
      <c r="B84" s="53"/>
      <c r="C84" s="53"/>
    </row>
    <row r="85" spans="2:3" x14ac:dyDescent="0.35">
      <c r="B85" s="53"/>
      <c r="C85" s="53"/>
    </row>
    <row r="86" spans="2:3" x14ac:dyDescent="0.35">
      <c r="B86" s="53"/>
      <c r="C86" s="53"/>
    </row>
    <row r="87" spans="2:3" x14ac:dyDescent="0.35">
      <c r="B87" s="53"/>
      <c r="C87" s="53"/>
    </row>
    <row r="88" spans="2:3" x14ac:dyDescent="0.35">
      <c r="B88" s="53"/>
      <c r="C88" s="53"/>
    </row>
    <row r="89" spans="2:3" x14ac:dyDescent="0.35">
      <c r="B89" s="53"/>
      <c r="C89" s="53"/>
    </row>
    <row r="90" spans="2:3" x14ac:dyDescent="0.35">
      <c r="B90" s="53"/>
      <c r="C90" s="53"/>
    </row>
    <row r="91" spans="2:3" x14ac:dyDescent="0.35">
      <c r="B91" s="53"/>
      <c r="C91" s="53"/>
    </row>
    <row r="92" spans="2:3" x14ac:dyDescent="0.35">
      <c r="B92" s="53"/>
      <c r="C92" s="53"/>
    </row>
    <row r="93" spans="2:3" x14ac:dyDescent="0.35">
      <c r="B93" s="53"/>
      <c r="C93" s="53"/>
    </row>
    <row r="94" spans="2:3" x14ac:dyDescent="0.35">
      <c r="B94" s="53"/>
      <c r="C94" s="53"/>
    </row>
    <row r="95" spans="2:3" x14ac:dyDescent="0.35">
      <c r="B95" s="53"/>
      <c r="C95" s="53"/>
    </row>
    <row r="96" spans="2:3" x14ac:dyDescent="0.35">
      <c r="B96" s="53"/>
      <c r="C96" s="53"/>
    </row>
    <row r="97" spans="2:3" x14ac:dyDescent="0.35">
      <c r="B97" s="53"/>
      <c r="C97" s="53"/>
    </row>
    <row r="98" spans="2:3" x14ac:dyDescent="0.35">
      <c r="B98" s="53"/>
      <c r="C98" s="53"/>
    </row>
    <row r="99" spans="2:3" x14ac:dyDescent="0.35">
      <c r="B99" s="53"/>
      <c r="C99" s="53"/>
    </row>
    <row r="100" spans="2:3" x14ac:dyDescent="0.35">
      <c r="B100" s="53"/>
      <c r="C100" s="53"/>
    </row>
    <row r="101" spans="2:3" x14ac:dyDescent="0.35">
      <c r="B101" s="53"/>
      <c r="C101" s="53"/>
    </row>
    <row r="102" spans="2:3" x14ac:dyDescent="0.35">
      <c r="B102" s="53"/>
      <c r="C102" s="53"/>
    </row>
    <row r="103" spans="2:3" x14ac:dyDescent="0.35">
      <c r="B103" s="53"/>
      <c r="C103" s="53"/>
    </row>
    <row r="104" spans="2:3" x14ac:dyDescent="0.35">
      <c r="B104" s="53"/>
      <c r="C104" s="53"/>
    </row>
    <row r="105" spans="2:3" x14ac:dyDescent="0.35">
      <c r="B105" s="53"/>
      <c r="C105" s="53"/>
    </row>
    <row r="106" spans="2:3" x14ac:dyDescent="0.35">
      <c r="B106" s="53"/>
      <c r="C106" s="53"/>
    </row>
    <row r="107" spans="2:3" x14ac:dyDescent="0.35">
      <c r="B107" s="53"/>
      <c r="C107" s="53"/>
    </row>
    <row r="108" spans="2:3" x14ac:dyDescent="0.35">
      <c r="B108" s="53"/>
      <c r="C108" s="53"/>
    </row>
    <row r="109" spans="2:3" x14ac:dyDescent="0.35">
      <c r="B109" s="53"/>
      <c r="C109" s="53"/>
    </row>
    <row r="110" spans="2:3" x14ac:dyDescent="0.35">
      <c r="B110" s="53"/>
      <c r="C110" s="53"/>
    </row>
    <row r="111" spans="2:3" x14ac:dyDescent="0.35">
      <c r="B111" s="53"/>
      <c r="C111" s="53"/>
    </row>
  </sheetData>
  <hyperlinks>
    <hyperlink ref="A11" location="ANOVA638258050849519089" tooltip="Panjang Akar Panen" display="Panjang Akar Panen" xr:uid="{00000000-0004-0000-1D00-000000000000}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7"/>
  <sheetViews>
    <sheetView workbookViewId="0">
      <selection activeCell="E58" sqref="E58"/>
    </sheetView>
  </sheetViews>
  <sheetFormatPr defaultRowHeight="14.5" x14ac:dyDescent="0.35"/>
  <cols>
    <col min="1" max="1" width="20.54296875" bestFit="1" customWidth="1"/>
    <col min="2" max="5" width="12" bestFit="1" customWidth="1"/>
    <col min="8" max="8" width="19" customWidth="1"/>
  </cols>
  <sheetData>
    <row r="1" spans="1:6" x14ac:dyDescent="0.35">
      <c r="A1" t="s">
        <v>2</v>
      </c>
    </row>
    <row r="2" spans="1:6" x14ac:dyDescent="0.35">
      <c r="A2" t="s">
        <v>269</v>
      </c>
    </row>
    <row r="5" spans="1:6" x14ac:dyDescent="0.35">
      <c r="A5" s="1" t="s">
        <v>270</v>
      </c>
      <c r="B5" s="1" t="s">
        <v>0</v>
      </c>
      <c r="C5" s="5"/>
      <c r="D5" s="5"/>
      <c r="E5" s="6"/>
    </row>
    <row r="6" spans="1:6" x14ac:dyDescent="0.35">
      <c r="A6" s="1" t="s">
        <v>81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37</v>
      </c>
      <c r="C7" s="7">
        <v>38</v>
      </c>
      <c r="D7" s="7">
        <v>37</v>
      </c>
      <c r="E7" s="2">
        <v>37.333333333333336</v>
      </c>
      <c r="F7">
        <f>SUM(B7:D7)</f>
        <v>112</v>
      </c>
    </row>
    <row r="8" spans="1:6" x14ac:dyDescent="0.35">
      <c r="A8" s="8">
        <v>2</v>
      </c>
      <c r="B8" s="8">
        <v>43</v>
      </c>
      <c r="C8">
        <v>43</v>
      </c>
      <c r="D8">
        <v>43</v>
      </c>
      <c r="E8" s="9">
        <v>43</v>
      </c>
      <c r="F8">
        <f t="shared" ref="F8:F42" si="0">SUM(B8:D8)</f>
        <v>129</v>
      </c>
    </row>
    <row r="9" spans="1:6" x14ac:dyDescent="0.35">
      <c r="A9" s="8">
        <v>3</v>
      </c>
      <c r="B9" s="8">
        <v>36</v>
      </c>
      <c r="C9">
        <v>37</v>
      </c>
      <c r="D9">
        <v>37</v>
      </c>
      <c r="E9" s="9">
        <v>36.666666666666664</v>
      </c>
      <c r="F9">
        <f t="shared" si="0"/>
        <v>110</v>
      </c>
    </row>
    <row r="10" spans="1:6" x14ac:dyDescent="0.35">
      <c r="A10" s="8">
        <v>4</v>
      </c>
      <c r="B10" s="8">
        <v>42</v>
      </c>
      <c r="C10">
        <v>45</v>
      </c>
      <c r="D10">
        <v>44</v>
      </c>
      <c r="E10" s="9">
        <v>43.666666666666664</v>
      </c>
      <c r="F10">
        <f t="shared" si="0"/>
        <v>131</v>
      </c>
    </row>
    <row r="11" spans="1:6" x14ac:dyDescent="0.35">
      <c r="A11" s="8">
        <v>5</v>
      </c>
      <c r="B11" s="8">
        <v>43</v>
      </c>
      <c r="C11">
        <v>45</v>
      </c>
      <c r="D11">
        <v>44</v>
      </c>
      <c r="E11" s="9">
        <v>44</v>
      </c>
      <c r="F11">
        <f t="shared" si="0"/>
        <v>132</v>
      </c>
    </row>
    <row r="12" spans="1:6" x14ac:dyDescent="0.35">
      <c r="A12" s="8">
        <v>6</v>
      </c>
      <c r="B12" s="8">
        <v>39</v>
      </c>
      <c r="C12">
        <v>40</v>
      </c>
      <c r="D12">
        <v>38</v>
      </c>
      <c r="E12" s="9">
        <v>39</v>
      </c>
      <c r="F12">
        <f t="shared" si="0"/>
        <v>117</v>
      </c>
    </row>
    <row r="13" spans="1:6" x14ac:dyDescent="0.35">
      <c r="A13" s="8">
        <v>7</v>
      </c>
      <c r="B13" s="8">
        <v>33</v>
      </c>
      <c r="C13">
        <v>33</v>
      </c>
      <c r="D13">
        <v>33</v>
      </c>
      <c r="E13" s="9">
        <v>33</v>
      </c>
      <c r="F13">
        <f t="shared" si="0"/>
        <v>99</v>
      </c>
    </row>
    <row r="14" spans="1:6" x14ac:dyDescent="0.35">
      <c r="A14" s="8">
        <v>8</v>
      </c>
      <c r="B14" s="8">
        <v>42</v>
      </c>
      <c r="C14">
        <v>43</v>
      </c>
      <c r="D14">
        <v>42</v>
      </c>
      <c r="E14" s="9">
        <v>42.333333333333336</v>
      </c>
      <c r="F14">
        <f t="shared" si="0"/>
        <v>127</v>
      </c>
    </row>
    <row r="15" spans="1:6" x14ac:dyDescent="0.35">
      <c r="A15" s="8">
        <v>9</v>
      </c>
      <c r="B15" s="8">
        <v>42</v>
      </c>
      <c r="C15">
        <v>43</v>
      </c>
      <c r="D15">
        <v>43</v>
      </c>
      <c r="E15" s="9">
        <v>42.666666666666664</v>
      </c>
      <c r="F15">
        <f t="shared" si="0"/>
        <v>128</v>
      </c>
    </row>
    <row r="16" spans="1:6" x14ac:dyDescent="0.35">
      <c r="A16" s="8">
        <v>10</v>
      </c>
      <c r="B16" s="8">
        <v>38</v>
      </c>
      <c r="C16">
        <v>38</v>
      </c>
      <c r="D16">
        <v>38</v>
      </c>
      <c r="E16" s="9">
        <v>38</v>
      </c>
      <c r="F16">
        <f t="shared" si="0"/>
        <v>114</v>
      </c>
    </row>
    <row r="17" spans="1:6" x14ac:dyDescent="0.35">
      <c r="A17" s="8">
        <v>11</v>
      </c>
      <c r="B17" s="8">
        <v>42</v>
      </c>
      <c r="C17">
        <v>40</v>
      </c>
      <c r="D17">
        <v>40</v>
      </c>
      <c r="E17" s="9">
        <v>40.666666666666664</v>
      </c>
      <c r="F17">
        <f t="shared" si="0"/>
        <v>122</v>
      </c>
    </row>
    <row r="18" spans="1:6" x14ac:dyDescent="0.35">
      <c r="A18" s="8">
        <v>12</v>
      </c>
      <c r="B18" s="8">
        <v>43</v>
      </c>
      <c r="C18">
        <v>45</v>
      </c>
      <c r="D18">
        <v>44</v>
      </c>
      <c r="E18" s="9">
        <v>44</v>
      </c>
      <c r="F18">
        <f t="shared" si="0"/>
        <v>132</v>
      </c>
    </row>
    <row r="19" spans="1:6" x14ac:dyDescent="0.35">
      <c r="A19" s="8">
        <v>13</v>
      </c>
      <c r="B19" s="8">
        <v>34</v>
      </c>
      <c r="C19">
        <v>35</v>
      </c>
      <c r="D19">
        <v>34</v>
      </c>
      <c r="E19" s="9">
        <v>34.333333333333336</v>
      </c>
      <c r="F19">
        <f t="shared" si="0"/>
        <v>103</v>
      </c>
    </row>
    <row r="20" spans="1:6" x14ac:dyDescent="0.35">
      <c r="A20" s="8">
        <v>14</v>
      </c>
      <c r="B20" s="8">
        <v>37</v>
      </c>
      <c r="C20">
        <v>38</v>
      </c>
      <c r="D20">
        <v>38</v>
      </c>
      <c r="E20" s="9">
        <v>37.666666666666664</v>
      </c>
      <c r="F20">
        <f t="shared" si="0"/>
        <v>113</v>
      </c>
    </row>
    <row r="21" spans="1:6" x14ac:dyDescent="0.35">
      <c r="A21" s="8">
        <v>15</v>
      </c>
      <c r="B21" s="8">
        <v>42</v>
      </c>
      <c r="C21">
        <v>40</v>
      </c>
      <c r="D21">
        <v>43</v>
      </c>
      <c r="E21" s="9">
        <v>41.666666666666664</v>
      </c>
      <c r="F21">
        <f t="shared" si="0"/>
        <v>125</v>
      </c>
    </row>
    <row r="22" spans="1:6" x14ac:dyDescent="0.35">
      <c r="A22" s="8">
        <v>16</v>
      </c>
      <c r="B22" s="8">
        <v>40</v>
      </c>
      <c r="C22">
        <v>40</v>
      </c>
      <c r="D22">
        <v>40</v>
      </c>
      <c r="E22" s="9">
        <v>40</v>
      </c>
      <c r="F22">
        <f t="shared" si="0"/>
        <v>120</v>
      </c>
    </row>
    <row r="23" spans="1:6" x14ac:dyDescent="0.35">
      <c r="A23" s="8">
        <v>17</v>
      </c>
      <c r="B23" s="8">
        <v>39</v>
      </c>
      <c r="C23">
        <v>38</v>
      </c>
      <c r="D23">
        <v>38</v>
      </c>
      <c r="E23" s="9">
        <v>38.333333333333336</v>
      </c>
      <c r="F23">
        <f t="shared" si="0"/>
        <v>115</v>
      </c>
    </row>
    <row r="24" spans="1:6" x14ac:dyDescent="0.35">
      <c r="A24" s="8">
        <v>18</v>
      </c>
      <c r="B24" s="8">
        <v>37</v>
      </c>
      <c r="C24">
        <v>33</v>
      </c>
      <c r="D24">
        <v>40</v>
      </c>
      <c r="E24" s="9">
        <v>36.666666666666664</v>
      </c>
      <c r="F24">
        <f t="shared" si="0"/>
        <v>110</v>
      </c>
    </row>
    <row r="25" spans="1:6" x14ac:dyDescent="0.35">
      <c r="A25" s="8">
        <v>19</v>
      </c>
      <c r="B25" s="8">
        <v>40</v>
      </c>
      <c r="C25">
        <v>39</v>
      </c>
      <c r="D25">
        <v>40</v>
      </c>
      <c r="E25" s="9">
        <v>39.666666666666664</v>
      </c>
      <c r="F25">
        <f t="shared" si="0"/>
        <v>119</v>
      </c>
    </row>
    <row r="26" spans="1:6" x14ac:dyDescent="0.35">
      <c r="A26" s="8">
        <v>20</v>
      </c>
      <c r="B26" s="8">
        <v>43</v>
      </c>
      <c r="C26">
        <v>43</v>
      </c>
      <c r="D26">
        <v>43</v>
      </c>
      <c r="E26" s="9">
        <v>43</v>
      </c>
      <c r="F26">
        <f t="shared" si="0"/>
        <v>129</v>
      </c>
    </row>
    <row r="27" spans="1:6" x14ac:dyDescent="0.35">
      <c r="A27" s="8">
        <v>21</v>
      </c>
      <c r="B27" s="8">
        <v>40</v>
      </c>
      <c r="C27">
        <v>43</v>
      </c>
      <c r="D27">
        <v>41</v>
      </c>
      <c r="E27" s="9">
        <v>41.333333333333336</v>
      </c>
      <c r="F27">
        <f t="shared" si="0"/>
        <v>124</v>
      </c>
    </row>
    <row r="28" spans="1:6" x14ac:dyDescent="0.35">
      <c r="A28" s="8">
        <v>22</v>
      </c>
      <c r="B28" s="8">
        <v>37</v>
      </c>
      <c r="C28">
        <v>38</v>
      </c>
      <c r="D28">
        <v>38</v>
      </c>
      <c r="E28" s="9">
        <v>37.666666666666664</v>
      </c>
      <c r="F28">
        <f t="shared" si="0"/>
        <v>113</v>
      </c>
    </row>
    <row r="29" spans="1:6" x14ac:dyDescent="0.35">
      <c r="A29" s="8">
        <v>23</v>
      </c>
      <c r="B29" s="8">
        <v>39</v>
      </c>
      <c r="C29">
        <v>41</v>
      </c>
      <c r="D29">
        <v>42</v>
      </c>
      <c r="E29" s="9">
        <v>40.666666666666664</v>
      </c>
      <c r="F29">
        <f t="shared" si="0"/>
        <v>122</v>
      </c>
    </row>
    <row r="30" spans="1:6" x14ac:dyDescent="0.35">
      <c r="A30" s="8">
        <v>24</v>
      </c>
      <c r="B30" s="8">
        <v>38</v>
      </c>
      <c r="C30">
        <v>37</v>
      </c>
      <c r="D30">
        <v>38</v>
      </c>
      <c r="E30" s="9">
        <v>37.666666666666664</v>
      </c>
      <c r="F30">
        <f t="shared" si="0"/>
        <v>113</v>
      </c>
    </row>
    <row r="31" spans="1:6" x14ac:dyDescent="0.35">
      <c r="A31" s="8">
        <v>25</v>
      </c>
      <c r="B31" s="8">
        <v>41</v>
      </c>
      <c r="C31">
        <v>43</v>
      </c>
      <c r="D31">
        <v>44</v>
      </c>
      <c r="E31" s="9">
        <v>42.666666666666664</v>
      </c>
      <c r="F31">
        <f t="shared" si="0"/>
        <v>128</v>
      </c>
    </row>
    <row r="32" spans="1:6" x14ac:dyDescent="0.35">
      <c r="A32" s="8">
        <v>26</v>
      </c>
      <c r="B32" s="8">
        <v>38</v>
      </c>
      <c r="C32">
        <v>38</v>
      </c>
      <c r="D32">
        <v>39</v>
      </c>
      <c r="E32" s="9">
        <v>38.333333333333336</v>
      </c>
      <c r="F32">
        <f t="shared" si="0"/>
        <v>115</v>
      </c>
    </row>
    <row r="33" spans="1:14" x14ac:dyDescent="0.35">
      <c r="A33" s="8">
        <v>27</v>
      </c>
      <c r="B33" s="8">
        <v>43</v>
      </c>
      <c r="C33">
        <v>43</v>
      </c>
      <c r="D33">
        <v>44</v>
      </c>
      <c r="E33" s="9">
        <v>43.333333333333336</v>
      </c>
      <c r="F33">
        <f t="shared" si="0"/>
        <v>130</v>
      </c>
    </row>
    <row r="34" spans="1:14" x14ac:dyDescent="0.35">
      <c r="A34" s="8">
        <v>28</v>
      </c>
      <c r="B34" s="8">
        <v>41</v>
      </c>
      <c r="C34">
        <v>40</v>
      </c>
      <c r="D34">
        <v>40</v>
      </c>
      <c r="E34" s="9">
        <v>40.333333333333336</v>
      </c>
      <c r="F34">
        <f t="shared" si="0"/>
        <v>121</v>
      </c>
    </row>
    <row r="35" spans="1:14" x14ac:dyDescent="0.35">
      <c r="A35" s="8">
        <v>29</v>
      </c>
      <c r="B35" s="8">
        <v>33</v>
      </c>
      <c r="C35">
        <v>37</v>
      </c>
      <c r="D35">
        <v>40</v>
      </c>
      <c r="E35" s="9">
        <v>36.666666666666664</v>
      </c>
      <c r="F35">
        <f t="shared" si="0"/>
        <v>110</v>
      </c>
    </row>
    <row r="36" spans="1:14" x14ac:dyDescent="0.35">
      <c r="A36" s="8">
        <v>30</v>
      </c>
      <c r="B36" s="8">
        <v>43</v>
      </c>
      <c r="C36">
        <v>43</v>
      </c>
      <c r="D36">
        <v>43</v>
      </c>
      <c r="E36" s="9">
        <v>43</v>
      </c>
      <c r="F36">
        <f t="shared" si="0"/>
        <v>129</v>
      </c>
    </row>
    <row r="37" spans="1:14" x14ac:dyDescent="0.35">
      <c r="A37" s="8">
        <v>31</v>
      </c>
      <c r="B37" s="8">
        <v>39</v>
      </c>
      <c r="C37">
        <v>38</v>
      </c>
      <c r="D37">
        <v>36</v>
      </c>
      <c r="E37" s="9">
        <v>37.666666666666664</v>
      </c>
      <c r="F37">
        <f t="shared" si="0"/>
        <v>113</v>
      </c>
    </row>
    <row r="38" spans="1:14" x14ac:dyDescent="0.35">
      <c r="A38" s="8">
        <v>32</v>
      </c>
      <c r="B38" s="8">
        <v>37</v>
      </c>
      <c r="C38">
        <v>33</v>
      </c>
      <c r="D38">
        <v>37</v>
      </c>
      <c r="E38" s="9">
        <v>35.666666666666664</v>
      </c>
      <c r="F38">
        <f t="shared" si="0"/>
        <v>107</v>
      </c>
    </row>
    <row r="39" spans="1:14" x14ac:dyDescent="0.35">
      <c r="A39" s="8">
        <v>33</v>
      </c>
      <c r="B39" s="8">
        <v>30</v>
      </c>
      <c r="C39">
        <v>30</v>
      </c>
      <c r="D39">
        <v>30</v>
      </c>
      <c r="E39" s="9">
        <v>30</v>
      </c>
      <c r="F39">
        <f t="shared" si="0"/>
        <v>90</v>
      </c>
    </row>
    <row r="40" spans="1:14" x14ac:dyDescent="0.35">
      <c r="A40" s="8">
        <v>34</v>
      </c>
      <c r="B40" s="8">
        <v>43</v>
      </c>
      <c r="C40">
        <v>40</v>
      </c>
      <c r="D40">
        <v>41</v>
      </c>
      <c r="E40" s="9">
        <v>41.333333333333336</v>
      </c>
      <c r="F40">
        <f t="shared" si="0"/>
        <v>124</v>
      </c>
    </row>
    <row r="41" spans="1:14" x14ac:dyDescent="0.35">
      <c r="A41" s="8">
        <v>35</v>
      </c>
      <c r="B41" s="8">
        <v>39</v>
      </c>
      <c r="C41">
        <v>40</v>
      </c>
      <c r="D41">
        <v>39</v>
      </c>
      <c r="E41" s="9">
        <v>39.333333333333336</v>
      </c>
      <c r="F41">
        <f t="shared" si="0"/>
        <v>118</v>
      </c>
    </row>
    <row r="42" spans="1:14" x14ac:dyDescent="0.35">
      <c r="A42" s="8">
        <v>36</v>
      </c>
      <c r="B42" s="8">
        <v>42</v>
      </c>
      <c r="C42">
        <v>40</v>
      </c>
      <c r="D42">
        <v>40</v>
      </c>
      <c r="E42" s="9">
        <v>40.666666666666664</v>
      </c>
      <c r="F42">
        <f t="shared" si="0"/>
        <v>122</v>
      </c>
    </row>
    <row r="43" spans="1:14" x14ac:dyDescent="0.35">
      <c r="A43" s="3" t="s">
        <v>3</v>
      </c>
      <c r="B43" s="3">
        <v>39.305555555555557</v>
      </c>
      <c r="C43" s="10">
        <v>39.444444444444443</v>
      </c>
      <c r="D43" s="10">
        <v>39.75</v>
      </c>
      <c r="E43" s="11">
        <v>39.5</v>
      </c>
    </row>
    <row r="44" spans="1:14" x14ac:dyDescent="0.35">
      <c r="A44" t="s">
        <v>15</v>
      </c>
      <c r="B44">
        <f>SUM(B7:B42)</f>
        <v>1415</v>
      </c>
      <c r="C44">
        <f>SUM(C7:C42)</f>
        <v>1420</v>
      </c>
      <c r="D44">
        <f t="shared" ref="D44:F44" si="1">SUM(D7:D42)</f>
        <v>1431</v>
      </c>
      <c r="F44">
        <f t="shared" si="1"/>
        <v>4266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29" t="s">
        <v>6</v>
      </c>
      <c r="B48" s="29" t="s">
        <v>7</v>
      </c>
      <c r="C48" s="29" t="s">
        <v>8</v>
      </c>
      <c r="D48" s="29" t="s">
        <v>9</v>
      </c>
      <c r="E48" s="29" t="s">
        <v>10</v>
      </c>
      <c r="F48" s="29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3.7222222222189885</v>
      </c>
      <c r="C49">
        <v>2</v>
      </c>
      <c r="D49">
        <v>1.8611111111094942</v>
      </c>
      <c r="E49">
        <v>1.1885453623914388</v>
      </c>
      <c r="H49" s="18" t="s">
        <v>0</v>
      </c>
      <c r="I49" s="20">
        <f>3-1</f>
        <v>2</v>
      </c>
      <c r="J49" s="20">
        <f>SUMSQ(B44:D44)/36-I54</f>
        <v>3.7222222222189885</v>
      </c>
      <c r="K49" s="20">
        <f>J49/I49</f>
        <v>1.8611111111094942</v>
      </c>
      <c r="L49" s="21">
        <f>K49/K51</f>
        <v>1.1885453623911233</v>
      </c>
      <c r="M49" s="20">
        <f>FINV(0.05,I49,I51)</f>
        <v>3.127675600959142</v>
      </c>
      <c r="N49" s="16" t="str">
        <f>IF(L49&gt;M49, "*", "tn")</f>
        <v>tn</v>
      </c>
    </row>
    <row r="50" spans="1:14" ht="15.5" x14ac:dyDescent="0.35">
      <c r="A50" t="s">
        <v>81</v>
      </c>
      <c r="B50">
        <v>1125.6666666666861</v>
      </c>
      <c r="C50">
        <v>35</v>
      </c>
      <c r="D50">
        <v>32.161904761905319</v>
      </c>
      <c r="E50">
        <v>20.539280283835112</v>
      </c>
      <c r="F50">
        <v>4.3427056288138089E-25</v>
      </c>
      <c r="G50" t="s">
        <v>13</v>
      </c>
      <c r="H50" s="18" t="s">
        <v>25</v>
      </c>
      <c r="I50" s="20">
        <f>36-1</f>
        <v>35</v>
      </c>
      <c r="J50" s="20">
        <f>SUMSQ(F7:F42)/3-I54</f>
        <v>1125.666666666657</v>
      </c>
      <c r="K50" s="20">
        <f>J50/I50</f>
        <v>32.161904761904488</v>
      </c>
      <c r="L50" s="20">
        <f>K50/K51</f>
        <v>20.539280283829129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109.61111111109494</v>
      </c>
      <c r="C51">
        <v>70</v>
      </c>
      <c r="D51">
        <v>1.5658730158727849</v>
      </c>
      <c r="H51" s="18" t="s">
        <v>26</v>
      </c>
      <c r="I51" s="20">
        <f>I50*I49</f>
        <v>70</v>
      </c>
      <c r="J51" s="20">
        <f>J52-J50-J49</f>
        <v>109.61111111112405</v>
      </c>
      <c r="K51" s="20">
        <f>J51/I51</f>
        <v>1.5658730158732006</v>
      </c>
      <c r="L51" s="20"/>
      <c r="M51" s="20"/>
      <c r="N51" s="19"/>
    </row>
    <row r="52" spans="1:14" ht="15" thickBot="1" x14ac:dyDescent="0.4">
      <c r="A52" s="12" t="s">
        <v>15</v>
      </c>
      <c r="B52" s="12">
        <v>1239</v>
      </c>
      <c r="C52" s="12">
        <v>107</v>
      </c>
      <c r="D52" s="12">
        <v>11.579439252336449</v>
      </c>
      <c r="E52" s="12"/>
      <c r="F52" s="12"/>
      <c r="H52" s="18" t="s">
        <v>15</v>
      </c>
      <c r="I52" s="20">
        <f>(36*3)-1</f>
        <v>107</v>
      </c>
      <c r="J52" s="20">
        <f>SUMSQ(B7:D42)-I54</f>
        <v>1239</v>
      </c>
      <c r="K52" s="20"/>
      <c r="L52" s="20"/>
      <c r="M52" s="20"/>
      <c r="N52" s="19"/>
    </row>
    <row r="53" spans="1:14" x14ac:dyDescent="0.35">
      <c r="A53" t="s">
        <v>271</v>
      </c>
      <c r="H53" s="25"/>
      <c r="I53" s="25"/>
      <c r="J53" s="24"/>
      <c r="K53" s="24"/>
      <c r="L53" s="24"/>
      <c r="M53" s="25"/>
      <c r="N53" s="25"/>
    </row>
    <row r="54" spans="1:14" x14ac:dyDescent="0.35">
      <c r="A54" t="s">
        <v>272</v>
      </c>
      <c r="H54" s="23" t="s">
        <v>27</v>
      </c>
      <c r="I54" s="24">
        <f>SUMSQ(F44)/108</f>
        <v>168507</v>
      </c>
      <c r="J54" s="24"/>
      <c r="K54" s="24"/>
      <c r="L54" s="24"/>
      <c r="M54" s="25"/>
      <c r="N54" s="25"/>
    </row>
    <row r="55" spans="1:14" x14ac:dyDescent="0.35">
      <c r="A55" t="s">
        <v>273</v>
      </c>
      <c r="H55" s="23" t="s">
        <v>28</v>
      </c>
      <c r="I55" s="24">
        <f>(SQRT(K51)/E43)*100</f>
        <v>3.1679708328887202</v>
      </c>
      <c r="J55" s="24"/>
      <c r="K55" s="24"/>
      <c r="L55" s="24"/>
      <c r="M55" s="25"/>
      <c r="N55" s="25"/>
    </row>
    <row r="56" spans="1:14" x14ac:dyDescent="0.35">
      <c r="A56" t="s">
        <v>274</v>
      </c>
    </row>
    <row r="57" spans="1:14" x14ac:dyDescent="0.35">
      <c r="A57" t="s">
        <v>275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7"/>
  <sheetViews>
    <sheetView workbookViewId="0">
      <selection activeCell="K68" sqref="K68"/>
    </sheetView>
  </sheetViews>
  <sheetFormatPr defaultRowHeight="14.5" x14ac:dyDescent="0.35"/>
  <cols>
    <col min="1" max="1" width="20.7265625" bestFit="1" customWidth="1"/>
    <col min="2" max="5" width="12" bestFit="1" customWidth="1"/>
    <col min="8" max="8" width="18.81640625" customWidth="1"/>
  </cols>
  <sheetData>
    <row r="1" spans="1:6" x14ac:dyDescent="0.35">
      <c r="A1" t="s">
        <v>2</v>
      </c>
    </row>
    <row r="2" spans="1:6" x14ac:dyDescent="0.35">
      <c r="A2" t="s">
        <v>276</v>
      </c>
    </row>
    <row r="5" spans="1:6" x14ac:dyDescent="0.35">
      <c r="A5" s="1" t="s">
        <v>277</v>
      </c>
      <c r="B5" s="1" t="s">
        <v>0</v>
      </c>
      <c r="C5" s="5"/>
      <c r="D5" s="5"/>
      <c r="E5" s="6"/>
    </row>
    <row r="6" spans="1:6" x14ac:dyDescent="0.35">
      <c r="A6" s="1" t="s">
        <v>81</v>
      </c>
      <c r="B6" s="1">
        <v>1</v>
      </c>
      <c r="C6" s="7">
        <v>2</v>
      </c>
      <c r="D6" s="7">
        <v>3</v>
      </c>
      <c r="E6" s="2" t="s">
        <v>3</v>
      </c>
      <c r="F6" t="s">
        <v>15</v>
      </c>
    </row>
    <row r="7" spans="1:6" x14ac:dyDescent="0.35">
      <c r="A7" s="1">
        <v>1</v>
      </c>
      <c r="B7" s="1">
        <v>88</v>
      </c>
      <c r="C7" s="7">
        <v>84</v>
      </c>
      <c r="D7" s="7">
        <v>86</v>
      </c>
      <c r="E7" s="90">
        <v>86</v>
      </c>
      <c r="F7">
        <f>SUM(B7:D7)</f>
        <v>258</v>
      </c>
    </row>
    <row r="8" spans="1:6" x14ac:dyDescent="0.35">
      <c r="A8" s="8">
        <v>2</v>
      </c>
      <c r="B8" s="8">
        <v>86</v>
      </c>
      <c r="C8">
        <v>86</v>
      </c>
      <c r="D8">
        <v>86</v>
      </c>
      <c r="E8" s="91">
        <v>86</v>
      </c>
      <c r="F8">
        <f t="shared" ref="F8:F42" si="0">SUM(B8:D8)</f>
        <v>258</v>
      </c>
    </row>
    <row r="9" spans="1:6" x14ac:dyDescent="0.35">
      <c r="A9" s="8">
        <v>3</v>
      </c>
      <c r="B9" s="8">
        <v>86</v>
      </c>
      <c r="C9">
        <v>82</v>
      </c>
      <c r="D9">
        <v>88</v>
      </c>
      <c r="E9" s="91">
        <v>85.333333333333329</v>
      </c>
      <c r="F9">
        <f t="shared" si="0"/>
        <v>256</v>
      </c>
    </row>
    <row r="10" spans="1:6" x14ac:dyDescent="0.35">
      <c r="A10" s="8">
        <v>4</v>
      </c>
      <c r="B10" s="8">
        <v>88</v>
      </c>
      <c r="C10">
        <v>88</v>
      </c>
      <c r="D10">
        <v>88</v>
      </c>
      <c r="E10" s="91">
        <v>88</v>
      </c>
      <c r="F10">
        <f t="shared" si="0"/>
        <v>264</v>
      </c>
    </row>
    <row r="11" spans="1:6" x14ac:dyDescent="0.35">
      <c r="A11" s="8">
        <v>5</v>
      </c>
      <c r="B11" s="8">
        <v>88</v>
      </c>
      <c r="C11">
        <v>88</v>
      </c>
      <c r="D11">
        <v>88</v>
      </c>
      <c r="E11" s="91">
        <v>88</v>
      </c>
      <c r="F11">
        <f t="shared" si="0"/>
        <v>264</v>
      </c>
    </row>
    <row r="12" spans="1:6" x14ac:dyDescent="0.35">
      <c r="A12" s="8">
        <v>6</v>
      </c>
      <c r="B12" s="8">
        <v>86</v>
      </c>
      <c r="C12">
        <v>86</v>
      </c>
      <c r="D12">
        <v>86</v>
      </c>
      <c r="E12" s="91">
        <v>86</v>
      </c>
      <c r="F12">
        <f t="shared" si="0"/>
        <v>258</v>
      </c>
    </row>
    <row r="13" spans="1:6" x14ac:dyDescent="0.35">
      <c r="A13" s="8">
        <v>7</v>
      </c>
      <c r="B13" s="8">
        <v>88</v>
      </c>
      <c r="C13">
        <v>86</v>
      </c>
      <c r="D13">
        <v>88</v>
      </c>
      <c r="E13" s="91">
        <v>87.333333333333329</v>
      </c>
      <c r="F13">
        <f t="shared" si="0"/>
        <v>262</v>
      </c>
    </row>
    <row r="14" spans="1:6" x14ac:dyDescent="0.35">
      <c r="A14" s="8">
        <v>8</v>
      </c>
      <c r="B14" s="8">
        <v>88</v>
      </c>
      <c r="C14">
        <v>88</v>
      </c>
      <c r="D14">
        <v>86</v>
      </c>
      <c r="E14" s="91">
        <v>87.333333333333329</v>
      </c>
      <c r="F14">
        <f t="shared" si="0"/>
        <v>262</v>
      </c>
    </row>
    <row r="15" spans="1:6" x14ac:dyDescent="0.35">
      <c r="A15" s="8">
        <v>9</v>
      </c>
      <c r="B15" s="8">
        <v>88</v>
      </c>
      <c r="C15">
        <v>86</v>
      </c>
      <c r="D15">
        <v>86</v>
      </c>
      <c r="E15" s="91">
        <v>86.666666666666671</v>
      </c>
      <c r="F15">
        <f t="shared" si="0"/>
        <v>260</v>
      </c>
    </row>
    <row r="16" spans="1:6" x14ac:dyDescent="0.35">
      <c r="A16" s="8">
        <v>10</v>
      </c>
      <c r="B16" s="8">
        <v>86</v>
      </c>
      <c r="C16">
        <v>88</v>
      </c>
      <c r="D16">
        <v>88</v>
      </c>
      <c r="E16" s="91">
        <v>87.333333333333329</v>
      </c>
      <c r="F16">
        <f t="shared" si="0"/>
        <v>262</v>
      </c>
    </row>
    <row r="17" spans="1:6" x14ac:dyDescent="0.35">
      <c r="A17" s="8">
        <v>11</v>
      </c>
      <c r="B17" s="8">
        <v>88</v>
      </c>
      <c r="C17">
        <v>86</v>
      </c>
      <c r="D17">
        <v>86</v>
      </c>
      <c r="E17" s="91">
        <v>86.666666666666671</v>
      </c>
      <c r="F17">
        <f t="shared" si="0"/>
        <v>260</v>
      </c>
    </row>
    <row r="18" spans="1:6" x14ac:dyDescent="0.35">
      <c r="A18" s="8">
        <v>12</v>
      </c>
      <c r="B18" s="8">
        <v>88</v>
      </c>
      <c r="C18">
        <v>86</v>
      </c>
      <c r="D18">
        <v>88</v>
      </c>
      <c r="E18" s="91">
        <v>87.333333333333329</v>
      </c>
      <c r="F18">
        <f t="shared" si="0"/>
        <v>262</v>
      </c>
    </row>
    <row r="19" spans="1:6" x14ac:dyDescent="0.35">
      <c r="A19" s="8">
        <v>13</v>
      </c>
      <c r="B19" s="8">
        <v>86</v>
      </c>
      <c r="C19">
        <v>88</v>
      </c>
      <c r="D19">
        <v>88</v>
      </c>
      <c r="E19" s="91">
        <v>87.333333333333329</v>
      </c>
      <c r="F19">
        <f t="shared" si="0"/>
        <v>262</v>
      </c>
    </row>
    <row r="20" spans="1:6" x14ac:dyDescent="0.35">
      <c r="A20" s="8">
        <v>14</v>
      </c>
      <c r="B20" s="8">
        <v>88</v>
      </c>
      <c r="C20">
        <v>88</v>
      </c>
      <c r="D20">
        <v>88</v>
      </c>
      <c r="E20" s="91">
        <v>88</v>
      </c>
      <c r="F20">
        <f t="shared" si="0"/>
        <v>264</v>
      </c>
    </row>
    <row r="21" spans="1:6" x14ac:dyDescent="0.35">
      <c r="A21" s="8">
        <v>15</v>
      </c>
      <c r="B21" s="8">
        <v>85</v>
      </c>
      <c r="C21">
        <v>86</v>
      </c>
      <c r="D21">
        <v>88</v>
      </c>
      <c r="E21" s="91">
        <v>86.333333333333329</v>
      </c>
      <c r="F21">
        <f t="shared" si="0"/>
        <v>259</v>
      </c>
    </row>
    <row r="22" spans="1:6" x14ac:dyDescent="0.35">
      <c r="A22" s="8">
        <v>16</v>
      </c>
      <c r="B22" s="8">
        <v>88</v>
      </c>
      <c r="C22">
        <v>86</v>
      </c>
      <c r="D22">
        <v>88</v>
      </c>
      <c r="E22" s="91">
        <v>87.333333333333329</v>
      </c>
      <c r="F22">
        <f t="shared" si="0"/>
        <v>262</v>
      </c>
    </row>
    <row r="23" spans="1:6" x14ac:dyDescent="0.35">
      <c r="A23" s="8">
        <v>17</v>
      </c>
      <c r="B23" s="8">
        <v>86</v>
      </c>
      <c r="C23">
        <v>86</v>
      </c>
      <c r="D23">
        <v>88</v>
      </c>
      <c r="E23" s="91">
        <v>86.666666666666671</v>
      </c>
      <c r="F23">
        <f t="shared" si="0"/>
        <v>260</v>
      </c>
    </row>
    <row r="24" spans="1:6" x14ac:dyDescent="0.35">
      <c r="A24" s="8">
        <v>18</v>
      </c>
      <c r="B24" s="8">
        <v>88</v>
      </c>
      <c r="C24">
        <v>88</v>
      </c>
      <c r="D24">
        <v>88</v>
      </c>
      <c r="E24" s="91">
        <v>88</v>
      </c>
      <c r="F24">
        <f t="shared" si="0"/>
        <v>264</v>
      </c>
    </row>
    <row r="25" spans="1:6" x14ac:dyDescent="0.35">
      <c r="A25" s="8">
        <v>19</v>
      </c>
      <c r="B25" s="8">
        <v>88</v>
      </c>
      <c r="C25">
        <v>85</v>
      </c>
      <c r="D25">
        <v>88</v>
      </c>
      <c r="E25" s="91">
        <v>87</v>
      </c>
      <c r="F25">
        <f t="shared" si="0"/>
        <v>261</v>
      </c>
    </row>
    <row r="26" spans="1:6" x14ac:dyDescent="0.35">
      <c r="A26" s="8">
        <v>20</v>
      </c>
      <c r="B26" s="8">
        <v>88</v>
      </c>
      <c r="C26">
        <v>88</v>
      </c>
      <c r="D26">
        <v>86</v>
      </c>
      <c r="E26" s="91">
        <v>87.333333333333329</v>
      </c>
      <c r="F26">
        <f t="shared" si="0"/>
        <v>262</v>
      </c>
    </row>
    <row r="27" spans="1:6" x14ac:dyDescent="0.35">
      <c r="A27" s="8">
        <v>21</v>
      </c>
      <c r="B27" s="8">
        <v>88</v>
      </c>
      <c r="C27">
        <v>86</v>
      </c>
      <c r="D27">
        <v>88</v>
      </c>
      <c r="E27" s="91">
        <v>87.333333333333329</v>
      </c>
      <c r="F27">
        <f t="shared" si="0"/>
        <v>262</v>
      </c>
    </row>
    <row r="28" spans="1:6" x14ac:dyDescent="0.35">
      <c r="A28" s="8">
        <v>22</v>
      </c>
      <c r="B28" s="8">
        <v>84</v>
      </c>
      <c r="C28">
        <v>84</v>
      </c>
      <c r="D28">
        <v>86</v>
      </c>
      <c r="E28" s="91">
        <v>84.666666666666671</v>
      </c>
      <c r="F28">
        <f t="shared" si="0"/>
        <v>254</v>
      </c>
    </row>
    <row r="29" spans="1:6" x14ac:dyDescent="0.35">
      <c r="A29" s="8">
        <v>23</v>
      </c>
      <c r="B29" s="8">
        <v>86</v>
      </c>
      <c r="C29">
        <v>86</v>
      </c>
      <c r="D29">
        <v>86</v>
      </c>
      <c r="E29" s="91">
        <v>86</v>
      </c>
      <c r="F29">
        <f t="shared" si="0"/>
        <v>258</v>
      </c>
    </row>
    <row r="30" spans="1:6" x14ac:dyDescent="0.35">
      <c r="A30" s="8">
        <v>24</v>
      </c>
      <c r="B30" s="8">
        <v>88</v>
      </c>
      <c r="C30">
        <v>89</v>
      </c>
      <c r="D30">
        <v>88</v>
      </c>
      <c r="E30" s="91">
        <v>88.333333333333329</v>
      </c>
      <c r="F30">
        <f t="shared" si="0"/>
        <v>265</v>
      </c>
    </row>
    <row r="31" spans="1:6" x14ac:dyDescent="0.35">
      <c r="A31" s="8">
        <v>25</v>
      </c>
      <c r="B31" s="8">
        <v>86</v>
      </c>
      <c r="C31">
        <v>89</v>
      </c>
      <c r="D31">
        <v>88</v>
      </c>
      <c r="E31" s="91">
        <v>87.666666666666671</v>
      </c>
      <c r="F31">
        <f t="shared" si="0"/>
        <v>263</v>
      </c>
    </row>
    <row r="32" spans="1:6" x14ac:dyDescent="0.35">
      <c r="A32" s="8">
        <v>26</v>
      </c>
      <c r="B32" s="8">
        <v>86</v>
      </c>
      <c r="C32">
        <v>86</v>
      </c>
      <c r="D32">
        <v>88</v>
      </c>
      <c r="E32" s="91">
        <v>86.666666666666671</v>
      </c>
      <c r="F32">
        <f t="shared" si="0"/>
        <v>260</v>
      </c>
    </row>
    <row r="33" spans="1:14" x14ac:dyDescent="0.35">
      <c r="A33" s="8">
        <v>27</v>
      </c>
      <c r="B33" s="8">
        <v>88</v>
      </c>
      <c r="C33">
        <v>86</v>
      </c>
      <c r="D33">
        <v>86</v>
      </c>
      <c r="E33" s="91">
        <v>86.666666666666671</v>
      </c>
      <c r="F33">
        <f t="shared" si="0"/>
        <v>260</v>
      </c>
    </row>
    <row r="34" spans="1:14" x14ac:dyDescent="0.35">
      <c r="A34" s="8">
        <v>28</v>
      </c>
      <c r="B34" s="8">
        <v>86</v>
      </c>
      <c r="C34">
        <v>88</v>
      </c>
      <c r="D34">
        <v>88</v>
      </c>
      <c r="E34" s="91">
        <v>87.333333333333329</v>
      </c>
      <c r="F34">
        <f t="shared" si="0"/>
        <v>262</v>
      </c>
    </row>
    <row r="35" spans="1:14" x14ac:dyDescent="0.35">
      <c r="A35" s="8">
        <v>29</v>
      </c>
      <c r="B35" s="8">
        <v>86</v>
      </c>
      <c r="C35">
        <v>84</v>
      </c>
      <c r="D35">
        <v>88</v>
      </c>
      <c r="E35" s="91">
        <v>86</v>
      </c>
      <c r="F35">
        <f t="shared" si="0"/>
        <v>258</v>
      </c>
    </row>
    <row r="36" spans="1:14" x14ac:dyDescent="0.35">
      <c r="A36" s="8">
        <v>30</v>
      </c>
      <c r="B36" s="8">
        <v>88</v>
      </c>
      <c r="C36">
        <v>84</v>
      </c>
      <c r="D36">
        <v>86</v>
      </c>
      <c r="E36" s="91">
        <v>86</v>
      </c>
      <c r="F36">
        <f t="shared" si="0"/>
        <v>258</v>
      </c>
    </row>
    <row r="37" spans="1:14" x14ac:dyDescent="0.35">
      <c r="A37" s="8">
        <v>31</v>
      </c>
      <c r="B37" s="8">
        <v>88</v>
      </c>
      <c r="C37">
        <v>88</v>
      </c>
      <c r="D37">
        <v>88</v>
      </c>
      <c r="E37" s="91">
        <v>88</v>
      </c>
      <c r="F37">
        <f t="shared" si="0"/>
        <v>264</v>
      </c>
    </row>
    <row r="38" spans="1:14" x14ac:dyDescent="0.35">
      <c r="A38" s="8">
        <v>32</v>
      </c>
      <c r="B38" s="8">
        <v>88</v>
      </c>
      <c r="C38">
        <v>88</v>
      </c>
      <c r="D38">
        <v>88</v>
      </c>
      <c r="E38" s="91">
        <v>88</v>
      </c>
      <c r="F38">
        <f t="shared" si="0"/>
        <v>264</v>
      </c>
    </row>
    <row r="39" spans="1:14" x14ac:dyDescent="0.35">
      <c r="A39" s="8">
        <v>33</v>
      </c>
      <c r="B39" s="8">
        <v>84</v>
      </c>
      <c r="C39">
        <v>77</v>
      </c>
      <c r="D39">
        <v>81</v>
      </c>
      <c r="E39" s="91">
        <v>80.666666666666671</v>
      </c>
      <c r="F39">
        <f t="shared" si="0"/>
        <v>242</v>
      </c>
    </row>
    <row r="40" spans="1:14" x14ac:dyDescent="0.35">
      <c r="A40" s="8">
        <v>34</v>
      </c>
      <c r="B40" s="8">
        <v>88</v>
      </c>
      <c r="C40">
        <v>88</v>
      </c>
      <c r="D40">
        <v>88</v>
      </c>
      <c r="E40" s="91">
        <v>88</v>
      </c>
      <c r="F40">
        <f t="shared" si="0"/>
        <v>264</v>
      </c>
    </row>
    <row r="41" spans="1:14" x14ac:dyDescent="0.35">
      <c r="A41" s="8">
        <v>35</v>
      </c>
      <c r="B41" s="8">
        <v>88</v>
      </c>
      <c r="C41">
        <v>89</v>
      </c>
      <c r="D41">
        <v>88</v>
      </c>
      <c r="E41" s="91">
        <v>88.333333333333329</v>
      </c>
      <c r="F41">
        <f t="shared" si="0"/>
        <v>265</v>
      </c>
    </row>
    <row r="42" spans="1:14" x14ac:dyDescent="0.35">
      <c r="A42" s="8">
        <v>36</v>
      </c>
      <c r="B42" s="8">
        <v>85</v>
      </c>
      <c r="C42">
        <v>84</v>
      </c>
      <c r="D42">
        <v>86</v>
      </c>
      <c r="E42" s="91">
        <v>85</v>
      </c>
      <c r="F42">
        <f t="shared" si="0"/>
        <v>255</v>
      </c>
    </row>
    <row r="43" spans="1:14" x14ac:dyDescent="0.35">
      <c r="A43" s="3" t="s">
        <v>3</v>
      </c>
      <c r="B43" s="3">
        <v>87</v>
      </c>
      <c r="C43" s="10">
        <v>86.25</v>
      </c>
      <c r="D43" s="10">
        <v>87.138888888888886</v>
      </c>
      <c r="E43" s="11">
        <v>86.796296296296291</v>
      </c>
    </row>
    <row r="44" spans="1:14" x14ac:dyDescent="0.35">
      <c r="A44" t="s">
        <v>15</v>
      </c>
      <c r="B44">
        <f>SUM(B7:B42)</f>
        <v>3132</v>
      </c>
      <c r="C44">
        <f>SUM(C7:C42)</f>
        <v>3105</v>
      </c>
      <c r="D44">
        <f t="shared" ref="D44:F44" si="1">SUM(D7:D42)</f>
        <v>3137</v>
      </c>
      <c r="F44">
        <f t="shared" si="1"/>
        <v>9374</v>
      </c>
    </row>
    <row r="46" spans="1:14" x14ac:dyDescent="0.35">
      <c r="A46" t="s">
        <v>5</v>
      </c>
    </row>
    <row r="47" spans="1:14" ht="15" thickBot="1" x14ac:dyDescent="0.4"/>
    <row r="48" spans="1:14" x14ac:dyDescent="0.35">
      <c r="A48" s="29" t="s">
        <v>6</v>
      </c>
      <c r="B48" s="29" t="s">
        <v>7</v>
      </c>
      <c r="C48" s="29" t="s">
        <v>8</v>
      </c>
      <c r="D48" s="29" t="s">
        <v>9</v>
      </c>
      <c r="E48" s="29" t="s">
        <v>10</v>
      </c>
      <c r="F48" s="29" t="s">
        <v>11</v>
      </c>
      <c r="H48" s="18" t="s">
        <v>51</v>
      </c>
      <c r="I48" s="18" t="s">
        <v>50</v>
      </c>
      <c r="J48" s="18" t="s">
        <v>21</v>
      </c>
      <c r="K48" s="18" t="s">
        <v>22</v>
      </c>
      <c r="L48" s="18" t="s">
        <v>23</v>
      </c>
      <c r="M48" s="18" t="s">
        <v>24</v>
      </c>
      <c r="N48" s="22" t="s">
        <v>49</v>
      </c>
    </row>
    <row r="49" spans="1:14" ht="15.5" x14ac:dyDescent="0.35">
      <c r="A49" t="s">
        <v>12</v>
      </c>
      <c r="B49">
        <v>16.462962963036261</v>
      </c>
      <c r="C49">
        <v>2</v>
      </c>
      <c r="D49">
        <v>8.2314814815181307</v>
      </c>
      <c r="E49">
        <v>5.2603550296193928</v>
      </c>
      <c r="H49" s="18" t="s">
        <v>0</v>
      </c>
      <c r="I49" s="20">
        <f>3-1</f>
        <v>2</v>
      </c>
      <c r="J49" s="20">
        <f>SUMSQ(B44:D44)/36-I54</f>
        <v>16.462962963036261</v>
      </c>
      <c r="K49" s="20">
        <f>J49/I49</f>
        <v>8.2314814815181307</v>
      </c>
      <c r="L49" s="21">
        <f>K49/K51</f>
        <v>5.2603550296127395</v>
      </c>
      <c r="M49" s="20">
        <f>FINV(0.05,I49,I51)</f>
        <v>3.127675600959142</v>
      </c>
      <c r="N49" s="16" t="str">
        <f>IF(L49&gt;M49, "*", "tn")</f>
        <v>*</v>
      </c>
    </row>
    <row r="50" spans="1:14" ht="15.5" x14ac:dyDescent="0.35">
      <c r="A50" t="s">
        <v>81</v>
      </c>
      <c r="B50">
        <v>209.51851851865649</v>
      </c>
      <c r="C50">
        <v>35</v>
      </c>
      <c r="D50">
        <v>5.9862433862473283</v>
      </c>
      <c r="E50">
        <v>3.8255283178459276</v>
      </c>
      <c r="F50">
        <v>8.9528229730044775E-7</v>
      </c>
      <c r="G50" t="s">
        <v>13</v>
      </c>
      <c r="H50" s="18" t="s">
        <v>25</v>
      </c>
      <c r="I50" s="20">
        <f>36-1</f>
        <v>35</v>
      </c>
      <c r="J50" s="20">
        <f>SUMSQ(F7:F42)/3-I54</f>
        <v>209.51851851854008</v>
      </c>
      <c r="K50" s="20">
        <f>J50/I50</f>
        <v>5.9862433862440021</v>
      </c>
      <c r="L50" s="20">
        <f>K50/K51</f>
        <v>3.8255283178389634</v>
      </c>
      <c r="M50" s="20">
        <f>FINV(0.05,I50,I51)</f>
        <v>1.5906454062484565</v>
      </c>
      <c r="N50" s="16" t="str">
        <f>IF(L50&gt;M50, "*", "tn")</f>
        <v>*</v>
      </c>
    </row>
    <row r="51" spans="1:14" x14ac:dyDescent="0.35">
      <c r="A51" t="s">
        <v>14</v>
      </c>
      <c r="B51">
        <v>109.53703703682521</v>
      </c>
      <c r="C51">
        <v>70</v>
      </c>
      <c r="D51">
        <v>1.5648148148117886</v>
      </c>
      <c r="H51" s="18" t="s">
        <v>26</v>
      </c>
      <c r="I51" s="20">
        <f>I50*I49</f>
        <v>70</v>
      </c>
      <c r="J51" s="20">
        <f>J52-J50-J49</f>
        <v>109.53703703696374</v>
      </c>
      <c r="K51" s="20">
        <f>J51/I51</f>
        <v>1.5648148148137677</v>
      </c>
      <c r="L51" s="20"/>
      <c r="M51" s="20"/>
      <c r="N51" s="19"/>
    </row>
    <row r="52" spans="1:14" ht="15" thickBot="1" x14ac:dyDescent="0.4">
      <c r="A52" s="12" t="s">
        <v>15</v>
      </c>
      <c r="B52" s="12">
        <v>335.51851851851796</v>
      </c>
      <c r="C52" s="12">
        <v>107</v>
      </c>
      <c r="D52" s="12">
        <v>3.1356870889581119</v>
      </c>
      <c r="E52" s="12"/>
      <c r="F52" s="12"/>
      <c r="H52" s="18" t="s">
        <v>15</v>
      </c>
      <c r="I52" s="20">
        <f>(36*3)-1</f>
        <v>107</v>
      </c>
      <c r="J52" s="20">
        <f>SUMSQ(B7:D42)-I54</f>
        <v>335.51851851854008</v>
      </c>
      <c r="K52" s="20"/>
      <c r="L52" s="20"/>
      <c r="M52" s="20"/>
      <c r="N52" s="19"/>
    </row>
    <row r="53" spans="1:14" x14ac:dyDescent="0.35">
      <c r="A53" t="s">
        <v>278</v>
      </c>
      <c r="H53" s="25"/>
      <c r="I53" s="25"/>
      <c r="J53" s="24"/>
      <c r="K53" s="24"/>
      <c r="L53" s="24"/>
      <c r="M53" s="25"/>
      <c r="N53" s="25"/>
    </row>
    <row r="54" spans="1:14" x14ac:dyDescent="0.35">
      <c r="A54" t="s">
        <v>279</v>
      </c>
      <c r="H54" s="23" t="s">
        <v>27</v>
      </c>
      <c r="I54" s="24">
        <f>SUMSQ(F44)/108</f>
        <v>813628.48148148146</v>
      </c>
      <c r="J54" s="24"/>
      <c r="K54" s="24"/>
      <c r="L54" s="24"/>
      <c r="M54" s="25"/>
      <c r="N54" s="25"/>
    </row>
    <row r="55" spans="1:14" x14ac:dyDescent="0.35">
      <c r="A55" t="s">
        <v>280</v>
      </c>
      <c r="H55" s="23" t="s">
        <v>28</v>
      </c>
      <c r="I55" s="24">
        <f>(SQRT(K51)/E43)*100</f>
        <v>1.4412200020303738</v>
      </c>
      <c r="J55" s="24"/>
      <c r="K55" s="24"/>
      <c r="L55" s="24"/>
      <c r="M55" s="25"/>
      <c r="N55" s="25"/>
    </row>
    <row r="56" spans="1:14" x14ac:dyDescent="0.35">
      <c r="A56" t="s">
        <v>281</v>
      </c>
    </row>
    <row r="57" spans="1:14" x14ac:dyDescent="0.35">
      <c r="A57" t="s">
        <v>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7"/>
  <sheetViews>
    <sheetView topLeftCell="A34" workbookViewId="0">
      <selection activeCell="C68" sqref="C68"/>
    </sheetView>
  </sheetViews>
  <sheetFormatPr defaultRowHeight="14.5" x14ac:dyDescent="0.35"/>
  <cols>
    <col min="1" max="1" width="28.453125" bestFit="1" customWidth="1"/>
    <col min="2" max="4" width="12" bestFit="1" customWidth="1"/>
    <col min="9" max="9" width="18.453125" bestFit="1" customWidth="1"/>
    <col min="11" max="11" width="9.54296875" bestFit="1" customWidth="1"/>
  </cols>
  <sheetData>
    <row r="1" spans="1:4" x14ac:dyDescent="0.35">
      <c r="A1" t="s">
        <v>2</v>
      </c>
    </row>
    <row r="2" spans="1:4" x14ac:dyDescent="0.35">
      <c r="A2" t="s">
        <v>101</v>
      </c>
    </row>
    <row r="5" spans="1:4" x14ac:dyDescent="0.35">
      <c r="A5" t="s">
        <v>102</v>
      </c>
      <c r="B5" t="s">
        <v>0</v>
      </c>
    </row>
    <row r="6" spans="1:4" x14ac:dyDescent="0.35">
      <c r="A6" t="s">
        <v>103</v>
      </c>
      <c r="B6">
        <v>1</v>
      </c>
      <c r="C6">
        <v>2</v>
      </c>
      <c r="D6" t="s">
        <v>3</v>
      </c>
    </row>
    <row r="7" spans="1:4" x14ac:dyDescent="0.35">
      <c r="A7">
        <v>1</v>
      </c>
      <c r="B7">
        <v>149.13999999999999</v>
      </c>
      <c r="C7">
        <v>148.46</v>
      </c>
      <c r="D7">
        <v>148.80000000000001</v>
      </c>
    </row>
    <row r="8" spans="1:4" x14ac:dyDescent="0.35">
      <c r="A8">
        <v>2</v>
      </c>
      <c r="B8">
        <v>179.04</v>
      </c>
      <c r="C8">
        <v>179.34</v>
      </c>
      <c r="D8">
        <v>179.19</v>
      </c>
    </row>
    <row r="9" spans="1:4" x14ac:dyDescent="0.35">
      <c r="A9">
        <v>3</v>
      </c>
      <c r="B9">
        <v>113.94</v>
      </c>
      <c r="C9">
        <v>117.2</v>
      </c>
      <c r="D9">
        <v>115.57</v>
      </c>
    </row>
    <row r="10" spans="1:4" x14ac:dyDescent="0.35">
      <c r="A10">
        <v>4</v>
      </c>
      <c r="B10">
        <v>166.11</v>
      </c>
      <c r="C10">
        <v>169.54</v>
      </c>
      <c r="D10">
        <v>167.82499999999999</v>
      </c>
    </row>
    <row r="11" spans="1:4" x14ac:dyDescent="0.35">
      <c r="A11">
        <v>5</v>
      </c>
      <c r="B11">
        <v>130.97</v>
      </c>
      <c r="C11">
        <v>134.63</v>
      </c>
      <c r="D11">
        <v>132.80000000000001</v>
      </c>
    </row>
    <row r="12" spans="1:4" x14ac:dyDescent="0.35">
      <c r="A12">
        <v>6</v>
      </c>
      <c r="B12">
        <v>118.68</v>
      </c>
      <c r="C12">
        <v>122.24</v>
      </c>
      <c r="D12">
        <v>120.46000000000001</v>
      </c>
    </row>
    <row r="13" spans="1:4" x14ac:dyDescent="0.35">
      <c r="A13">
        <v>7</v>
      </c>
      <c r="B13">
        <v>139.57</v>
      </c>
      <c r="C13">
        <v>143.13999999999999</v>
      </c>
      <c r="D13">
        <v>141.35499999999999</v>
      </c>
    </row>
    <row r="14" spans="1:4" x14ac:dyDescent="0.35">
      <c r="A14">
        <v>8</v>
      </c>
      <c r="B14">
        <v>132.26</v>
      </c>
      <c r="C14">
        <v>136.61000000000001</v>
      </c>
      <c r="D14">
        <v>134.435</v>
      </c>
    </row>
    <row r="15" spans="1:4" x14ac:dyDescent="0.35">
      <c r="A15">
        <v>9</v>
      </c>
      <c r="B15">
        <v>150.33000000000001</v>
      </c>
      <c r="C15">
        <v>154.58000000000001</v>
      </c>
      <c r="D15">
        <v>152.45500000000001</v>
      </c>
    </row>
    <row r="16" spans="1:4" x14ac:dyDescent="0.35">
      <c r="A16">
        <v>10</v>
      </c>
      <c r="B16">
        <v>125.2</v>
      </c>
      <c r="C16">
        <v>129.22999999999999</v>
      </c>
      <c r="D16">
        <v>127.215</v>
      </c>
    </row>
    <row r="17" spans="1:4" x14ac:dyDescent="0.35">
      <c r="A17">
        <v>11</v>
      </c>
      <c r="B17">
        <v>145.96</v>
      </c>
      <c r="C17">
        <v>150.08000000000001</v>
      </c>
      <c r="D17">
        <v>148.02000000000001</v>
      </c>
    </row>
    <row r="18" spans="1:4" x14ac:dyDescent="0.35">
      <c r="A18">
        <v>12</v>
      </c>
      <c r="B18">
        <v>148.78</v>
      </c>
      <c r="C18">
        <v>148.96</v>
      </c>
      <c r="D18">
        <v>148.87</v>
      </c>
    </row>
    <row r="19" spans="1:4" x14ac:dyDescent="0.35">
      <c r="A19">
        <v>13</v>
      </c>
      <c r="B19">
        <v>129.44999999999999</v>
      </c>
      <c r="C19">
        <v>129.34</v>
      </c>
      <c r="D19">
        <v>129.39499999999998</v>
      </c>
    </row>
    <row r="20" spans="1:4" x14ac:dyDescent="0.35">
      <c r="A20">
        <v>14</v>
      </c>
      <c r="B20">
        <v>140.82</v>
      </c>
      <c r="C20">
        <v>140.72999999999999</v>
      </c>
      <c r="D20">
        <v>140.77499999999998</v>
      </c>
    </row>
    <row r="21" spans="1:4" x14ac:dyDescent="0.35">
      <c r="A21">
        <v>15</v>
      </c>
      <c r="B21">
        <v>152.22</v>
      </c>
      <c r="C21">
        <v>156.49</v>
      </c>
      <c r="D21">
        <v>154.35500000000002</v>
      </c>
    </row>
    <row r="22" spans="1:4" x14ac:dyDescent="0.35">
      <c r="A22">
        <v>16</v>
      </c>
      <c r="B22">
        <v>127.58</v>
      </c>
      <c r="C22">
        <v>132.12</v>
      </c>
      <c r="D22">
        <v>129.85</v>
      </c>
    </row>
    <row r="23" spans="1:4" x14ac:dyDescent="0.35">
      <c r="A23">
        <v>17</v>
      </c>
      <c r="B23">
        <v>146.66999999999999</v>
      </c>
      <c r="C23">
        <v>150.85</v>
      </c>
      <c r="D23">
        <v>148.76</v>
      </c>
    </row>
    <row r="24" spans="1:4" x14ac:dyDescent="0.35">
      <c r="A24">
        <v>18</v>
      </c>
      <c r="B24">
        <v>181.14</v>
      </c>
      <c r="C24">
        <v>200.49</v>
      </c>
      <c r="D24">
        <v>190.815</v>
      </c>
    </row>
    <row r="25" spans="1:4" x14ac:dyDescent="0.35">
      <c r="A25">
        <v>19</v>
      </c>
      <c r="B25">
        <v>138.81</v>
      </c>
      <c r="C25">
        <v>138.84</v>
      </c>
      <c r="D25">
        <v>138.82499999999999</v>
      </c>
    </row>
    <row r="26" spans="1:4" x14ac:dyDescent="0.35">
      <c r="A26">
        <v>20</v>
      </c>
      <c r="B26">
        <v>133.41999999999999</v>
      </c>
      <c r="C26">
        <v>172.94</v>
      </c>
      <c r="D26">
        <v>153.18</v>
      </c>
    </row>
    <row r="27" spans="1:4" x14ac:dyDescent="0.35">
      <c r="A27">
        <v>21</v>
      </c>
      <c r="B27">
        <v>170.59</v>
      </c>
      <c r="C27">
        <v>177.98</v>
      </c>
      <c r="D27">
        <v>174.285</v>
      </c>
    </row>
    <row r="28" spans="1:4" x14ac:dyDescent="0.35">
      <c r="A28">
        <v>22</v>
      </c>
      <c r="B28">
        <v>134.74</v>
      </c>
      <c r="C28">
        <v>137.54</v>
      </c>
      <c r="D28">
        <v>136.13999999999999</v>
      </c>
    </row>
    <row r="29" spans="1:4" x14ac:dyDescent="0.35">
      <c r="A29">
        <v>23</v>
      </c>
      <c r="B29">
        <v>146.13999999999999</v>
      </c>
      <c r="C29">
        <v>150.47</v>
      </c>
      <c r="D29">
        <v>148.30500000000001</v>
      </c>
    </row>
    <row r="30" spans="1:4" x14ac:dyDescent="0.35">
      <c r="A30">
        <v>24</v>
      </c>
      <c r="B30">
        <v>136.53</v>
      </c>
      <c r="C30">
        <v>139.97999999999999</v>
      </c>
      <c r="D30">
        <v>138.255</v>
      </c>
    </row>
    <row r="31" spans="1:4" x14ac:dyDescent="0.35">
      <c r="A31">
        <v>25</v>
      </c>
      <c r="B31">
        <v>174.04</v>
      </c>
      <c r="C31">
        <v>173.94</v>
      </c>
      <c r="D31">
        <v>173.99</v>
      </c>
    </row>
    <row r="32" spans="1:4" x14ac:dyDescent="0.35">
      <c r="A32">
        <v>26</v>
      </c>
      <c r="B32">
        <v>98.86</v>
      </c>
      <c r="C32">
        <v>97.87</v>
      </c>
      <c r="D32">
        <v>98.365000000000009</v>
      </c>
    </row>
    <row r="33" spans="1:15" x14ac:dyDescent="0.35">
      <c r="A33">
        <v>27</v>
      </c>
      <c r="B33">
        <v>164.07</v>
      </c>
      <c r="C33">
        <v>162.69</v>
      </c>
      <c r="D33">
        <v>163.38</v>
      </c>
    </row>
    <row r="34" spans="1:15" x14ac:dyDescent="0.35">
      <c r="A34">
        <v>28</v>
      </c>
      <c r="B34">
        <v>166.16</v>
      </c>
      <c r="C34">
        <v>164.65</v>
      </c>
      <c r="D34">
        <v>165.405</v>
      </c>
    </row>
    <row r="35" spans="1:15" x14ac:dyDescent="0.35">
      <c r="A35">
        <v>29</v>
      </c>
      <c r="B35">
        <v>98.35</v>
      </c>
      <c r="C35">
        <v>97.59</v>
      </c>
      <c r="D35">
        <v>97.97</v>
      </c>
    </row>
    <row r="36" spans="1:15" x14ac:dyDescent="0.35">
      <c r="A36">
        <v>30</v>
      </c>
      <c r="B36">
        <v>148.66</v>
      </c>
      <c r="C36">
        <v>148.02000000000001</v>
      </c>
      <c r="D36">
        <v>148.34</v>
      </c>
    </row>
    <row r="37" spans="1:15" x14ac:dyDescent="0.35">
      <c r="A37">
        <v>31</v>
      </c>
      <c r="B37">
        <v>141.56</v>
      </c>
      <c r="C37">
        <v>143.19</v>
      </c>
      <c r="D37">
        <v>142.375</v>
      </c>
    </row>
    <row r="38" spans="1:15" x14ac:dyDescent="0.35">
      <c r="A38">
        <v>32</v>
      </c>
      <c r="B38">
        <v>180.54</v>
      </c>
      <c r="C38">
        <v>178.83</v>
      </c>
      <c r="D38">
        <v>179.685</v>
      </c>
    </row>
    <row r="39" spans="1:15" x14ac:dyDescent="0.35">
      <c r="A39">
        <v>33</v>
      </c>
      <c r="B39">
        <v>132.15</v>
      </c>
      <c r="C39">
        <v>131.52000000000001</v>
      </c>
      <c r="D39">
        <v>131.83500000000001</v>
      </c>
    </row>
    <row r="40" spans="1:15" x14ac:dyDescent="0.35">
      <c r="A40">
        <v>34</v>
      </c>
      <c r="B40">
        <v>156.86000000000001</v>
      </c>
      <c r="C40">
        <v>154.63</v>
      </c>
      <c r="D40">
        <v>155.745</v>
      </c>
    </row>
    <row r="41" spans="1:15" x14ac:dyDescent="0.35">
      <c r="A41">
        <v>35</v>
      </c>
      <c r="B41">
        <v>209.87</v>
      </c>
      <c r="C41">
        <v>201.76</v>
      </c>
      <c r="D41">
        <v>205.815</v>
      </c>
    </row>
    <row r="42" spans="1:15" x14ac:dyDescent="0.35">
      <c r="A42">
        <v>36</v>
      </c>
      <c r="B42">
        <v>120.05</v>
      </c>
      <c r="C42">
        <v>109.86</v>
      </c>
      <c r="D42">
        <v>114.955</v>
      </c>
    </row>
    <row r="43" spans="1:15" x14ac:dyDescent="0.35">
      <c r="A43" t="s">
        <v>3</v>
      </c>
      <c r="B43">
        <v>145.25722222222223</v>
      </c>
      <c r="C43">
        <v>147.95361111111112</v>
      </c>
      <c r="D43">
        <v>146.60541666666666</v>
      </c>
    </row>
    <row r="46" spans="1:15" x14ac:dyDescent="0.35">
      <c r="A46" t="s">
        <v>5</v>
      </c>
    </row>
    <row r="47" spans="1:15" ht="15" thickBot="1" x14ac:dyDescent="0.4"/>
    <row r="48" spans="1:15" x14ac:dyDescent="0.35">
      <c r="A48" s="29" t="s">
        <v>6</v>
      </c>
      <c r="B48" s="29" t="s">
        <v>7</v>
      </c>
      <c r="C48" s="29" t="s">
        <v>8</v>
      </c>
      <c r="D48" s="29" t="s">
        <v>9</v>
      </c>
      <c r="E48" s="29" t="s">
        <v>10</v>
      </c>
      <c r="F48" s="29" t="s">
        <v>11</v>
      </c>
      <c r="I48" s="31" t="s">
        <v>104</v>
      </c>
      <c r="J48" s="31" t="s">
        <v>105</v>
      </c>
      <c r="K48" s="31" t="s">
        <v>21</v>
      </c>
      <c r="L48" s="31" t="s">
        <v>22</v>
      </c>
      <c r="M48" s="112" t="s">
        <v>23</v>
      </c>
      <c r="N48" s="112"/>
      <c r="O48" s="31" t="s">
        <v>24</v>
      </c>
    </row>
    <row r="49" spans="1:15" x14ac:dyDescent="0.35">
      <c r="A49" t="s">
        <v>12</v>
      </c>
      <c r="B49">
        <v>130.86923472164199</v>
      </c>
      <c r="C49">
        <v>1</v>
      </c>
      <c r="D49">
        <v>130.86923472164199</v>
      </c>
      <c r="E49">
        <v>4.2754381871988407</v>
      </c>
      <c r="I49" s="14" t="s">
        <v>0</v>
      </c>
      <c r="J49">
        <v>1</v>
      </c>
      <c r="K49" s="17">
        <v>130.86923472164199</v>
      </c>
      <c r="L49" s="32">
        <f>K49/J49</f>
        <v>130.86923472164199</v>
      </c>
      <c r="M49" s="33">
        <f>L49/L51</f>
        <v>4.2754381871988407</v>
      </c>
      <c r="N49" s="15" t="s">
        <v>53</v>
      </c>
      <c r="O49" s="32">
        <f>FINV(0.05,J49,J51)</f>
        <v>4.1213382003448995</v>
      </c>
    </row>
    <row r="50" spans="1:15" x14ac:dyDescent="0.35">
      <c r="A50" t="s">
        <v>103</v>
      </c>
      <c r="B50">
        <v>39262.138937499141</v>
      </c>
      <c r="C50">
        <v>35</v>
      </c>
      <c r="D50">
        <v>1121.7753982142613</v>
      </c>
      <c r="E50">
        <v>36.647890431900763</v>
      </c>
      <c r="F50">
        <v>4.0190307212034691E-19</v>
      </c>
      <c r="G50" t="s">
        <v>13</v>
      </c>
      <c r="I50" s="14" t="s">
        <v>25</v>
      </c>
      <c r="J50">
        <v>35</v>
      </c>
      <c r="K50" s="17">
        <v>39262.138937499141</v>
      </c>
      <c r="L50" s="32">
        <f>K50/J50</f>
        <v>1121.7753982142613</v>
      </c>
      <c r="M50" s="32">
        <f>L50/L51</f>
        <v>36.647890431900763</v>
      </c>
      <c r="N50" s="15" t="s">
        <v>53</v>
      </c>
      <c r="O50" s="32">
        <f>FINV(0.05,J50,J51)</f>
        <v>1.7571395260834937</v>
      </c>
    </row>
    <row r="51" spans="1:15" x14ac:dyDescent="0.35">
      <c r="A51" t="s">
        <v>14</v>
      </c>
      <c r="B51">
        <v>1071.3342152792175</v>
      </c>
      <c r="C51">
        <v>35</v>
      </c>
      <c r="D51">
        <v>30.609549007977641</v>
      </c>
      <c r="I51" s="14" t="s">
        <v>26</v>
      </c>
      <c r="J51">
        <v>35</v>
      </c>
      <c r="K51" s="17">
        <v>1071.3342152792175</v>
      </c>
      <c r="L51" s="32">
        <f>K51/J51</f>
        <v>30.609549007977641</v>
      </c>
      <c r="M51" s="15"/>
      <c r="N51" s="15"/>
      <c r="O51" s="15"/>
    </row>
    <row r="52" spans="1:15" ht="15" thickBot="1" x14ac:dyDescent="0.4">
      <c r="A52" s="12" t="s">
        <v>15</v>
      </c>
      <c r="B52" s="12">
        <v>40464.342387500001</v>
      </c>
      <c r="C52" s="12">
        <v>71</v>
      </c>
      <c r="D52" s="12">
        <v>569.92031531690145</v>
      </c>
      <c r="E52" s="12"/>
      <c r="F52" s="12"/>
      <c r="I52" s="34" t="s">
        <v>15</v>
      </c>
      <c r="J52" s="35">
        <v>71</v>
      </c>
      <c r="K52" s="36">
        <v>40464.342387500001</v>
      </c>
      <c r="L52" s="37">
        <v>569.92031531690145</v>
      </c>
      <c r="M52" s="38"/>
      <c r="N52" s="38"/>
      <c r="O52" s="38"/>
    </row>
    <row r="53" spans="1:15" x14ac:dyDescent="0.35">
      <c r="A53" t="s">
        <v>106</v>
      </c>
      <c r="I53" s="14"/>
      <c r="J53" s="15"/>
      <c r="K53" s="15"/>
      <c r="L53" s="15"/>
      <c r="M53" s="15"/>
      <c r="N53" s="15"/>
      <c r="O53" s="15"/>
    </row>
    <row r="54" spans="1:15" x14ac:dyDescent="0.35">
      <c r="A54" t="s">
        <v>107</v>
      </c>
      <c r="I54" s="14"/>
      <c r="J54" s="15"/>
      <c r="K54" s="15"/>
      <c r="L54" s="15"/>
      <c r="M54" s="15"/>
      <c r="N54" s="15"/>
      <c r="O54" s="15"/>
    </row>
    <row r="55" spans="1:15" x14ac:dyDescent="0.35">
      <c r="A55" t="s">
        <v>108</v>
      </c>
      <c r="I55" s="14" t="s">
        <v>28</v>
      </c>
      <c r="J55" s="32">
        <v>3.77379625229683</v>
      </c>
      <c r="K55" s="15"/>
      <c r="L55" s="15"/>
      <c r="M55" s="15"/>
      <c r="N55" s="15"/>
      <c r="O55" s="15"/>
    </row>
    <row r="56" spans="1:15" x14ac:dyDescent="0.35">
      <c r="A56" t="s">
        <v>109</v>
      </c>
    </row>
    <row r="57" spans="1:15" x14ac:dyDescent="0.35">
      <c r="A57" t="s">
        <v>110</v>
      </c>
    </row>
  </sheetData>
  <mergeCells count="1">
    <mergeCell ref="M48:N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7"/>
  <sheetViews>
    <sheetView topLeftCell="A37" workbookViewId="0">
      <selection activeCell="F56" sqref="F56"/>
    </sheetView>
  </sheetViews>
  <sheetFormatPr defaultRowHeight="14.5" x14ac:dyDescent="0.35"/>
  <cols>
    <col min="1" max="1" width="28.26953125" bestFit="1" customWidth="1"/>
    <col min="2" max="5" width="12" bestFit="1" customWidth="1"/>
    <col min="9" max="9" width="18.453125" bestFit="1" customWidth="1"/>
  </cols>
  <sheetData>
    <row r="1" spans="1:5" x14ac:dyDescent="0.35">
      <c r="A1" t="s">
        <v>2</v>
      </c>
    </row>
    <row r="2" spans="1:5" x14ac:dyDescent="0.35">
      <c r="A2" t="s">
        <v>118</v>
      </c>
    </row>
    <row r="5" spans="1:5" x14ac:dyDescent="0.35">
      <c r="A5" t="s">
        <v>119</v>
      </c>
      <c r="B5" t="s">
        <v>0</v>
      </c>
    </row>
    <row r="6" spans="1:5" x14ac:dyDescent="0.35">
      <c r="A6" t="s">
        <v>103</v>
      </c>
      <c r="B6">
        <v>1</v>
      </c>
      <c r="C6">
        <v>2</v>
      </c>
      <c r="D6">
        <v>3</v>
      </c>
      <c r="E6" t="s">
        <v>3</v>
      </c>
    </row>
    <row r="7" spans="1:5" x14ac:dyDescent="0.35">
      <c r="A7">
        <v>1</v>
      </c>
      <c r="B7">
        <v>7.3271519400000003</v>
      </c>
      <c r="C7">
        <v>10.39982856</v>
      </c>
      <c r="D7">
        <v>9.2180298599999997</v>
      </c>
      <c r="E7">
        <v>8.9816701199999986</v>
      </c>
    </row>
    <row r="8" spans="1:5" x14ac:dyDescent="0.35">
      <c r="A8">
        <v>2</v>
      </c>
      <c r="B8">
        <v>13.23614544</v>
      </c>
      <c r="C8">
        <v>12.88160583</v>
      </c>
      <c r="D8">
        <v>10.04528895</v>
      </c>
      <c r="E8">
        <v>12.05434674</v>
      </c>
    </row>
    <row r="9" spans="1:5" x14ac:dyDescent="0.35">
      <c r="A9">
        <v>3</v>
      </c>
      <c r="B9">
        <v>12.40888635</v>
      </c>
      <c r="C9">
        <v>15.83610258</v>
      </c>
      <c r="D9">
        <v>10.636188300000001</v>
      </c>
      <c r="E9">
        <v>12.960392409999999</v>
      </c>
    </row>
    <row r="10" spans="1:5" x14ac:dyDescent="0.35">
      <c r="A10">
        <v>4</v>
      </c>
      <c r="B10">
        <v>13.23614544</v>
      </c>
      <c r="C10">
        <v>12.52706622</v>
      </c>
      <c r="D10">
        <v>11.22708765</v>
      </c>
      <c r="E10">
        <v>12.330099769999999</v>
      </c>
    </row>
    <row r="11" spans="1:5" x14ac:dyDescent="0.35">
      <c r="A11">
        <v>5</v>
      </c>
      <c r="B11">
        <v>10.99072791</v>
      </c>
      <c r="C11">
        <v>12.645246090000001</v>
      </c>
      <c r="D11">
        <v>11.69980713</v>
      </c>
      <c r="E11">
        <v>11.778593710000001</v>
      </c>
    </row>
    <row r="12" spans="1:5" x14ac:dyDescent="0.35">
      <c r="A12">
        <v>6</v>
      </c>
      <c r="B12">
        <v>10.754368169999999</v>
      </c>
      <c r="C12">
        <v>11.817987</v>
      </c>
      <c r="D12">
        <v>11.108907779999999</v>
      </c>
      <c r="E12">
        <v>11.227087650000001</v>
      </c>
    </row>
    <row r="13" spans="1:5" x14ac:dyDescent="0.35">
      <c r="A13">
        <v>7</v>
      </c>
      <c r="B13">
        <v>9.4543896000000007</v>
      </c>
      <c r="C13">
        <v>11.108907779999999</v>
      </c>
      <c r="D13">
        <v>10.281648690000001</v>
      </c>
      <c r="E13">
        <v>10.281648690000001</v>
      </c>
    </row>
    <row r="14" spans="1:5" x14ac:dyDescent="0.35">
      <c r="A14">
        <v>8</v>
      </c>
      <c r="B14">
        <v>16.308822060000001</v>
      </c>
      <c r="C14">
        <v>13.945224659999999</v>
      </c>
      <c r="D14">
        <v>13.70886492</v>
      </c>
      <c r="E14">
        <v>14.654303880000001</v>
      </c>
    </row>
    <row r="15" spans="1:5" x14ac:dyDescent="0.35">
      <c r="A15">
        <v>9</v>
      </c>
      <c r="B15">
        <v>14.417944139999999</v>
      </c>
      <c r="C15">
        <v>11.463447390000001</v>
      </c>
      <c r="D15">
        <v>14.417944139999999</v>
      </c>
      <c r="E15">
        <v>13.433111890000001</v>
      </c>
    </row>
    <row r="16" spans="1:5" x14ac:dyDescent="0.35">
      <c r="A16">
        <v>10</v>
      </c>
      <c r="B16">
        <v>12.05434674</v>
      </c>
      <c r="C16">
        <v>12.17252661</v>
      </c>
      <c r="D16">
        <v>11.581627259999999</v>
      </c>
      <c r="E16">
        <v>11.936166869999999</v>
      </c>
    </row>
    <row r="17" spans="1:5" x14ac:dyDescent="0.35">
      <c r="A17">
        <v>11</v>
      </c>
      <c r="B17">
        <v>11.69980713</v>
      </c>
      <c r="C17">
        <v>11.581627259999999</v>
      </c>
      <c r="D17">
        <v>11.463447390000001</v>
      </c>
      <c r="E17">
        <v>11.581627259999999</v>
      </c>
    </row>
    <row r="18" spans="1:5" x14ac:dyDescent="0.35">
      <c r="A18">
        <v>12</v>
      </c>
      <c r="B18">
        <v>12.645246090000001</v>
      </c>
      <c r="C18">
        <v>13.35432531</v>
      </c>
      <c r="D18">
        <v>12.290706480000001</v>
      </c>
      <c r="E18">
        <v>12.763425960000001</v>
      </c>
    </row>
    <row r="19" spans="1:5" x14ac:dyDescent="0.35">
      <c r="A19">
        <v>13</v>
      </c>
      <c r="B19">
        <v>10.39982856</v>
      </c>
      <c r="C19">
        <v>10.754368169999999</v>
      </c>
      <c r="D19">
        <v>10.39982856</v>
      </c>
      <c r="E19">
        <v>10.51800843</v>
      </c>
    </row>
    <row r="20" spans="1:5" x14ac:dyDescent="0.35">
      <c r="A20">
        <v>14</v>
      </c>
      <c r="B20">
        <v>11.936166869999999</v>
      </c>
      <c r="C20">
        <v>11.34526752</v>
      </c>
      <c r="D20">
        <v>9.8089292100000005</v>
      </c>
      <c r="E20">
        <v>11.030121200000002</v>
      </c>
    </row>
    <row r="21" spans="1:5" x14ac:dyDescent="0.35">
      <c r="A21">
        <v>15</v>
      </c>
      <c r="B21">
        <v>13.472505180000001</v>
      </c>
      <c r="C21">
        <v>14.06340453</v>
      </c>
      <c r="D21">
        <v>12.52706622</v>
      </c>
      <c r="E21">
        <v>13.35432531</v>
      </c>
    </row>
    <row r="22" spans="1:5" x14ac:dyDescent="0.35">
      <c r="A22">
        <v>16</v>
      </c>
      <c r="B22">
        <v>9.4543896000000007</v>
      </c>
      <c r="C22">
        <v>10.754368169999999</v>
      </c>
      <c r="D22">
        <v>9.0998499899999992</v>
      </c>
      <c r="E22">
        <v>9.7695359199999992</v>
      </c>
    </row>
    <row r="23" spans="1:5" x14ac:dyDescent="0.35">
      <c r="A23">
        <v>17</v>
      </c>
      <c r="B23">
        <v>13.82704479</v>
      </c>
      <c r="C23">
        <v>12.763425959999999</v>
      </c>
      <c r="D23">
        <v>12.17252661</v>
      </c>
      <c r="E23">
        <v>12.920999119999999</v>
      </c>
    </row>
    <row r="24" spans="1:5" x14ac:dyDescent="0.35">
      <c r="A24">
        <v>18</v>
      </c>
      <c r="B24">
        <v>10.16346882</v>
      </c>
      <c r="C24">
        <v>8.0362311599999998</v>
      </c>
      <c r="D24">
        <v>7.7998714199999997</v>
      </c>
      <c r="E24">
        <v>8.6665237999999984</v>
      </c>
    </row>
    <row r="25" spans="1:5" x14ac:dyDescent="0.35">
      <c r="A25">
        <v>19</v>
      </c>
      <c r="B25">
        <v>11.817987</v>
      </c>
      <c r="C25">
        <v>13.590685049999999</v>
      </c>
      <c r="D25">
        <v>8.9816701200000004</v>
      </c>
      <c r="E25">
        <v>11.463447389999999</v>
      </c>
    </row>
    <row r="26" spans="1:5" x14ac:dyDescent="0.35">
      <c r="A26">
        <v>20</v>
      </c>
      <c r="B26">
        <v>11.22708765</v>
      </c>
      <c r="C26">
        <v>9.69074934</v>
      </c>
      <c r="D26">
        <v>8.6271305100000006</v>
      </c>
      <c r="E26">
        <v>9.8483225000000001</v>
      </c>
    </row>
    <row r="27" spans="1:5" x14ac:dyDescent="0.35">
      <c r="A27">
        <v>21</v>
      </c>
      <c r="B27">
        <v>9.2180298599999997</v>
      </c>
      <c r="C27">
        <v>6.1453532400000004</v>
      </c>
      <c r="D27">
        <v>8.6271305100000006</v>
      </c>
      <c r="E27">
        <v>7.9968378700000002</v>
      </c>
    </row>
    <row r="28" spans="1:5" x14ac:dyDescent="0.35">
      <c r="A28">
        <v>22</v>
      </c>
      <c r="B28">
        <v>10.87254804</v>
      </c>
      <c r="C28">
        <v>5.9089935000000002</v>
      </c>
      <c r="D28">
        <v>6.8544324599999999</v>
      </c>
      <c r="E28">
        <v>7.8786579999999988</v>
      </c>
    </row>
    <row r="29" spans="1:5" x14ac:dyDescent="0.35">
      <c r="A29">
        <v>23</v>
      </c>
      <c r="B29">
        <v>10.51800843</v>
      </c>
      <c r="C29">
        <v>12.17252661</v>
      </c>
      <c r="D29">
        <v>9.8089292100000005</v>
      </c>
      <c r="E29">
        <v>10.83315475</v>
      </c>
    </row>
    <row r="30" spans="1:5" x14ac:dyDescent="0.35">
      <c r="A30">
        <v>24</v>
      </c>
      <c r="B30">
        <v>9.4543896000000007</v>
      </c>
      <c r="C30">
        <v>7.2089720699999997</v>
      </c>
      <c r="D30">
        <v>8.0362311599999998</v>
      </c>
      <c r="E30">
        <v>8.2331976099999995</v>
      </c>
    </row>
    <row r="31" spans="1:5" x14ac:dyDescent="0.35">
      <c r="A31">
        <v>25</v>
      </c>
      <c r="B31">
        <v>10.04528895</v>
      </c>
      <c r="C31">
        <v>9.0998499899999992</v>
      </c>
      <c r="D31">
        <v>8.2725909000000009</v>
      </c>
      <c r="E31">
        <v>9.1392432800000005</v>
      </c>
    </row>
    <row r="32" spans="1:5" x14ac:dyDescent="0.35">
      <c r="A32">
        <v>26</v>
      </c>
      <c r="B32">
        <v>11.22708765</v>
      </c>
      <c r="C32">
        <v>9.5725694699999995</v>
      </c>
      <c r="D32">
        <v>9.4543896000000007</v>
      </c>
      <c r="E32">
        <v>10.084682239999999</v>
      </c>
    </row>
    <row r="33" spans="1:15" x14ac:dyDescent="0.35">
      <c r="A33">
        <v>27</v>
      </c>
      <c r="B33">
        <v>11.108907779999999</v>
      </c>
      <c r="C33">
        <v>12.290706480000001</v>
      </c>
      <c r="D33">
        <v>10.39982856</v>
      </c>
      <c r="E33">
        <v>11.266480939999999</v>
      </c>
    </row>
    <row r="34" spans="1:15" x14ac:dyDescent="0.35">
      <c r="A34">
        <v>28</v>
      </c>
      <c r="B34">
        <v>13.35432531</v>
      </c>
      <c r="C34">
        <v>13.117965570000001</v>
      </c>
      <c r="D34">
        <v>10.16346882</v>
      </c>
      <c r="E34">
        <v>12.2119199</v>
      </c>
    </row>
    <row r="35" spans="1:15" x14ac:dyDescent="0.35">
      <c r="A35">
        <v>29</v>
      </c>
      <c r="B35">
        <v>13.23614544</v>
      </c>
      <c r="C35">
        <v>10.16346882</v>
      </c>
      <c r="D35">
        <v>7.68169155</v>
      </c>
      <c r="E35">
        <v>10.36043527</v>
      </c>
    </row>
    <row r="36" spans="1:15" x14ac:dyDescent="0.35">
      <c r="A36">
        <v>30</v>
      </c>
      <c r="B36">
        <v>11.463447390000001</v>
      </c>
      <c r="C36">
        <v>15.24520323</v>
      </c>
      <c r="D36">
        <v>12.05434674</v>
      </c>
      <c r="E36">
        <v>12.920999119999999</v>
      </c>
    </row>
    <row r="37" spans="1:15" x14ac:dyDescent="0.35">
      <c r="A37">
        <v>31</v>
      </c>
      <c r="B37">
        <v>16.781541539999999</v>
      </c>
      <c r="C37">
        <v>10.754368169999999</v>
      </c>
      <c r="D37">
        <v>12.05434674</v>
      </c>
      <c r="E37">
        <v>13.19675215</v>
      </c>
    </row>
    <row r="38" spans="1:15" x14ac:dyDescent="0.35">
      <c r="A38">
        <v>32</v>
      </c>
      <c r="B38">
        <v>10.04528895</v>
      </c>
      <c r="C38">
        <v>9.8089292100000005</v>
      </c>
      <c r="D38">
        <v>11.581627259999999</v>
      </c>
      <c r="E38">
        <v>10.47861514</v>
      </c>
    </row>
    <row r="39" spans="1:15" x14ac:dyDescent="0.35">
      <c r="A39">
        <v>33</v>
      </c>
      <c r="B39">
        <v>10.281648690000001</v>
      </c>
      <c r="C39">
        <v>8.8634902499999999</v>
      </c>
      <c r="D39">
        <v>9.4543896000000007</v>
      </c>
      <c r="E39">
        <v>9.5331761799999999</v>
      </c>
    </row>
    <row r="40" spans="1:15" x14ac:dyDescent="0.35">
      <c r="A40">
        <v>34</v>
      </c>
      <c r="B40">
        <v>8.3907707699999996</v>
      </c>
      <c r="C40">
        <v>8.9816701200000004</v>
      </c>
      <c r="D40">
        <v>8.5089506400000001</v>
      </c>
      <c r="E40">
        <v>8.6271305100000006</v>
      </c>
    </row>
    <row r="41" spans="1:15" x14ac:dyDescent="0.35">
      <c r="A41">
        <v>35</v>
      </c>
      <c r="B41">
        <v>12.9997857</v>
      </c>
      <c r="C41">
        <v>11.69980713</v>
      </c>
      <c r="D41">
        <v>9.3362097300000002</v>
      </c>
      <c r="E41">
        <v>11.34526752</v>
      </c>
    </row>
    <row r="42" spans="1:15" x14ac:dyDescent="0.35">
      <c r="A42">
        <v>36</v>
      </c>
      <c r="B42">
        <v>8.8634902499999999</v>
      </c>
      <c r="C42">
        <v>10.39982856</v>
      </c>
      <c r="D42">
        <v>9.5725694699999995</v>
      </c>
      <c r="E42">
        <v>9.6119627599999991</v>
      </c>
    </row>
    <row r="43" spans="1:15" x14ac:dyDescent="0.35">
      <c r="A43" t="s">
        <v>3</v>
      </c>
      <c r="B43">
        <v>11.519254550833331</v>
      </c>
      <c r="C43">
        <v>11.171280489166667</v>
      </c>
      <c r="D43">
        <v>10.248820948333334</v>
      </c>
      <c r="E43">
        <v>10.979785329444448</v>
      </c>
    </row>
    <row r="46" spans="1:15" x14ac:dyDescent="0.35">
      <c r="A46" t="s">
        <v>5</v>
      </c>
    </row>
    <row r="47" spans="1:15" ht="15" thickBot="1" x14ac:dyDescent="0.4"/>
    <row r="48" spans="1:15" x14ac:dyDescent="0.35">
      <c r="A48" s="29" t="s">
        <v>6</v>
      </c>
      <c r="B48" s="29" t="s">
        <v>7</v>
      </c>
      <c r="C48" s="29" t="s">
        <v>8</v>
      </c>
      <c r="D48" s="29" t="s">
        <v>9</v>
      </c>
      <c r="E48" s="29" t="s">
        <v>10</v>
      </c>
      <c r="F48" s="29" t="s">
        <v>11</v>
      </c>
      <c r="I48" s="39" t="s">
        <v>104</v>
      </c>
      <c r="J48" s="39" t="s">
        <v>105</v>
      </c>
      <c r="K48" s="39" t="s">
        <v>21</v>
      </c>
      <c r="L48" s="39" t="s">
        <v>22</v>
      </c>
      <c r="M48" s="113" t="s">
        <v>23</v>
      </c>
      <c r="N48" s="113"/>
      <c r="O48" s="39" t="s">
        <v>24</v>
      </c>
    </row>
    <row r="49" spans="1:15" x14ac:dyDescent="0.35">
      <c r="A49" t="s">
        <v>12</v>
      </c>
      <c r="B49">
        <v>31.032229085134531</v>
      </c>
      <c r="C49">
        <v>2</v>
      </c>
      <c r="D49">
        <v>15.516114542567266</v>
      </c>
      <c r="E49">
        <v>8.6393822377912919</v>
      </c>
      <c r="I49" s="39" t="s">
        <v>0</v>
      </c>
      <c r="J49" s="40">
        <f>3-1</f>
        <v>2</v>
      </c>
      <c r="K49" s="41">
        <v>31.032229085134531</v>
      </c>
      <c r="L49" s="41">
        <v>15.516114542567266</v>
      </c>
      <c r="M49" s="42">
        <f>L49/L51</f>
        <v>8.6393822377912919</v>
      </c>
      <c r="N49" s="40" t="s">
        <v>53</v>
      </c>
      <c r="O49" s="43">
        <f>FINV(0.05,J49,J51)</f>
        <v>3.127675600959142</v>
      </c>
    </row>
    <row r="50" spans="1:15" x14ac:dyDescent="0.35">
      <c r="A50" t="s">
        <v>103</v>
      </c>
      <c r="B50">
        <v>314.49361337780101</v>
      </c>
      <c r="C50">
        <v>35</v>
      </c>
      <c r="D50">
        <v>8.9855318107943152</v>
      </c>
      <c r="E50">
        <v>5.0031497067332564</v>
      </c>
      <c r="F50">
        <v>5.343097344096526E-9</v>
      </c>
      <c r="G50" t="s">
        <v>13</v>
      </c>
      <c r="I50" s="23" t="s">
        <v>25</v>
      </c>
      <c r="J50" s="24">
        <f>36-1</f>
        <v>35</v>
      </c>
      <c r="K50" s="44">
        <v>314.49361337780101</v>
      </c>
      <c r="L50" s="44">
        <v>8.9855318107943152</v>
      </c>
      <c r="M50" s="45">
        <f>L50/L51</f>
        <v>5.0031497067332564</v>
      </c>
      <c r="N50" s="24" t="s">
        <v>53</v>
      </c>
      <c r="O50" s="45">
        <f>FINV(0.05,J50,J51)</f>
        <v>1.5906454062484565</v>
      </c>
    </row>
    <row r="51" spans="1:15" x14ac:dyDescent="0.35">
      <c r="A51" t="s">
        <v>14</v>
      </c>
      <c r="B51">
        <v>125.71825022727359</v>
      </c>
      <c r="C51">
        <v>70</v>
      </c>
      <c r="D51">
        <v>1.7959750032467656</v>
      </c>
      <c r="I51" s="23" t="s">
        <v>26</v>
      </c>
      <c r="J51" s="24">
        <f>J50*J49</f>
        <v>70</v>
      </c>
      <c r="K51" s="44">
        <v>125.71825022727359</v>
      </c>
      <c r="L51" s="44">
        <v>1.7959750032467656</v>
      </c>
      <c r="M51" s="24"/>
      <c r="N51" s="24"/>
      <c r="O51" s="24"/>
    </row>
    <row r="52" spans="1:15" ht="15" thickBot="1" x14ac:dyDescent="0.4">
      <c r="A52" s="12" t="s">
        <v>15</v>
      </c>
      <c r="B52" s="12">
        <v>471.24409269020913</v>
      </c>
      <c r="C52" s="12">
        <v>107</v>
      </c>
      <c r="D52" s="12">
        <v>4.4041503989739175</v>
      </c>
      <c r="E52" s="12"/>
      <c r="F52" s="12"/>
      <c r="I52" s="46" t="s">
        <v>15</v>
      </c>
      <c r="J52" s="47">
        <f>(36*3)-1</f>
        <v>107</v>
      </c>
      <c r="K52" s="48">
        <v>471.24409269020913</v>
      </c>
      <c r="L52" s="37">
        <v>4.4041503989739175</v>
      </c>
      <c r="M52" s="47"/>
      <c r="N52" s="47"/>
      <c r="O52" s="47"/>
    </row>
    <row r="53" spans="1:15" x14ac:dyDescent="0.35">
      <c r="A53" t="s">
        <v>120</v>
      </c>
    </row>
    <row r="54" spans="1:15" x14ac:dyDescent="0.35">
      <c r="A54" t="s">
        <v>121</v>
      </c>
      <c r="I54" s="14" t="s">
        <v>27</v>
      </c>
      <c r="J54" s="15">
        <v>13020.014080000001</v>
      </c>
    </row>
    <row r="55" spans="1:15" x14ac:dyDescent="0.35">
      <c r="A55" t="s">
        <v>122</v>
      </c>
      <c r="I55" s="14" t="s">
        <v>28</v>
      </c>
      <c r="J55" s="32">
        <v>12.2055202271192</v>
      </c>
    </row>
    <row r="56" spans="1:15" x14ac:dyDescent="0.35">
      <c r="A56" t="s">
        <v>123</v>
      </c>
    </row>
    <row r="57" spans="1:15" x14ac:dyDescent="0.35">
      <c r="A57" t="s">
        <v>124</v>
      </c>
    </row>
  </sheetData>
  <mergeCells count="1">
    <mergeCell ref="M48:N4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7"/>
  <sheetViews>
    <sheetView topLeftCell="A37" workbookViewId="0">
      <selection activeCell="I40" sqref="I40"/>
    </sheetView>
  </sheetViews>
  <sheetFormatPr defaultRowHeight="14.5" x14ac:dyDescent="0.35"/>
  <cols>
    <col min="1" max="1" width="28.1796875" bestFit="1" customWidth="1"/>
    <col min="2" max="5" width="12" bestFit="1" customWidth="1"/>
    <col min="9" max="9" width="18.453125" bestFit="1" customWidth="1"/>
    <col min="11" max="11" width="10.54296875" bestFit="1" customWidth="1"/>
  </cols>
  <sheetData>
    <row r="1" spans="1:5" x14ac:dyDescent="0.35">
      <c r="A1" t="s">
        <v>2</v>
      </c>
    </row>
    <row r="2" spans="1:5" x14ac:dyDescent="0.35">
      <c r="A2" t="s">
        <v>111</v>
      </c>
    </row>
    <row r="5" spans="1:5" x14ac:dyDescent="0.35">
      <c r="A5" t="s">
        <v>112</v>
      </c>
      <c r="B5" t="s">
        <v>0</v>
      </c>
    </row>
    <row r="6" spans="1:5" x14ac:dyDescent="0.35">
      <c r="A6" t="s">
        <v>103</v>
      </c>
      <c r="B6">
        <v>1</v>
      </c>
      <c r="C6">
        <v>2</v>
      </c>
      <c r="D6">
        <v>3</v>
      </c>
      <c r="E6" t="s">
        <v>3</v>
      </c>
    </row>
    <row r="7" spans="1:5" x14ac:dyDescent="0.35">
      <c r="A7">
        <v>1</v>
      </c>
      <c r="B7">
        <v>584</v>
      </c>
      <c r="C7">
        <v>560.79999999999995</v>
      </c>
      <c r="D7">
        <v>483.2</v>
      </c>
      <c r="E7">
        <v>542.66666666666663</v>
      </c>
    </row>
    <row r="8" spans="1:5" x14ac:dyDescent="0.35">
      <c r="A8">
        <v>2</v>
      </c>
      <c r="B8">
        <v>328.8</v>
      </c>
      <c r="C8">
        <v>276.8</v>
      </c>
      <c r="D8">
        <v>312.8</v>
      </c>
      <c r="E8">
        <v>306.13333333333338</v>
      </c>
    </row>
    <row r="9" spans="1:5" x14ac:dyDescent="0.35">
      <c r="A9">
        <v>3</v>
      </c>
      <c r="B9">
        <v>710.4</v>
      </c>
      <c r="C9">
        <v>624</v>
      </c>
      <c r="D9">
        <v>375.2</v>
      </c>
      <c r="E9">
        <v>569.86666666666667</v>
      </c>
    </row>
    <row r="10" spans="1:5" x14ac:dyDescent="0.35">
      <c r="A10">
        <v>4</v>
      </c>
      <c r="B10">
        <v>331.2</v>
      </c>
      <c r="C10">
        <v>357.6</v>
      </c>
      <c r="D10">
        <v>351.2</v>
      </c>
      <c r="E10">
        <v>346.66666666666669</v>
      </c>
    </row>
    <row r="11" spans="1:5" x14ac:dyDescent="0.35">
      <c r="A11">
        <v>5</v>
      </c>
      <c r="B11">
        <v>396.8</v>
      </c>
      <c r="C11">
        <v>359.2</v>
      </c>
      <c r="D11">
        <v>324.8</v>
      </c>
      <c r="E11">
        <v>360.26666666666665</v>
      </c>
    </row>
    <row r="12" spans="1:5" x14ac:dyDescent="0.35">
      <c r="A12">
        <v>6</v>
      </c>
      <c r="B12">
        <v>196.8</v>
      </c>
      <c r="C12">
        <v>208.8</v>
      </c>
      <c r="D12">
        <v>230.4</v>
      </c>
      <c r="E12">
        <v>212</v>
      </c>
    </row>
    <row r="13" spans="1:5" x14ac:dyDescent="0.35">
      <c r="A13">
        <v>7</v>
      </c>
      <c r="B13">
        <v>116</v>
      </c>
      <c r="C13">
        <v>184.8</v>
      </c>
      <c r="D13">
        <v>165.6</v>
      </c>
      <c r="E13">
        <v>155.46666666666667</v>
      </c>
    </row>
    <row r="14" spans="1:5" x14ac:dyDescent="0.35">
      <c r="A14">
        <v>8</v>
      </c>
      <c r="B14">
        <v>228</v>
      </c>
      <c r="C14">
        <v>243.2</v>
      </c>
      <c r="D14">
        <v>308.8</v>
      </c>
      <c r="E14">
        <v>260</v>
      </c>
    </row>
    <row r="15" spans="1:5" x14ac:dyDescent="0.35">
      <c r="A15">
        <v>9</v>
      </c>
      <c r="B15">
        <v>159.19999999999999</v>
      </c>
      <c r="C15">
        <v>197.6</v>
      </c>
      <c r="D15">
        <v>266.39999999999998</v>
      </c>
      <c r="E15">
        <v>207.73333333333332</v>
      </c>
    </row>
    <row r="16" spans="1:5" x14ac:dyDescent="0.35">
      <c r="A16">
        <v>10</v>
      </c>
      <c r="B16">
        <v>186.4</v>
      </c>
      <c r="C16">
        <v>154.4</v>
      </c>
      <c r="D16">
        <v>205.6</v>
      </c>
      <c r="E16">
        <v>182.13333333333333</v>
      </c>
    </row>
    <row r="17" spans="1:5" x14ac:dyDescent="0.35">
      <c r="A17">
        <v>11</v>
      </c>
      <c r="B17">
        <v>320.8</v>
      </c>
      <c r="C17">
        <v>596</v>
      </c>
      <c r="D17">
        <v>448.8</v>
      </c>
      <c r="E17">
        <v>455.2</v>
      </c>
    </row>
    <row r="18" spans="1:5" x14ac:dyDescent="0.35">
      <c r="A18">
        <v>12</v>
      </c>
      <c r="B18">
        <v>371.2</v>
      </c>
      <c r="C18">
        <v>383.2</v>
      </c>
      <c r="D18">
        <v>398.4</v>
      </c>
      <c r="E18">
        <v>384.26666666666665</v>
      </c>
    </row>
    <row r="19" spans="1:5" x14ac:dyDescent="0.35">
      <c r="A19">
        <v>13</v>
      </c>
      <c r="B19">
        <v>313.60000000000002</v>
      </c>
      <c r="C19">
        <v>242.4</v>
      </c>
      <c r="D19">
        <v>320.8</v>
      </c>
      <c r="E19">
        <v>292.26666666666665</v>
      </c>
    </row>
    <row r="20" spans="1:5" x14ac:dyDescent="0.35">
      <c r="A20">
        <v>14</v>
      </c>
      <c r="B20">
        <v>363.2</v>
      </c>
      <c r="C20">
        <v>241.6</v>
      </c>
      <c r="D20">
        <v>393.6</v>
      </c>
      <c r="E20">
        <v>332.8</v>
      </c>
    </row>
    <row r="21" spans="1:5" x14ac:dyDescent="0.35">
      <c r="A21">
        <v>15</v>
      </c>
      <c r="B21">
        <v>273.60000000000002</v>
      </c>
      <c r="C21">
        <v>432</v>
      </c>
      <c r="D21">
        <v>450.4</v>
      </c>
      <c r="E21">
        <v>385.33333333333331</v>
      </c>
    </row>
    <row r="22" spans="1:5" x14ac:dyDescent="0.35">
      <c r="A22">
        <v>16</v>
      </c>
      <c r="B22">
        <v>197.6</v>
      </c>
      <c r="C22">
        <v>310.39999999999998</v>
      </c>
      <c r="D22">
        <v>214.4</v>
      </c>
      <c r="E22">
        <v>240.79999999999998</v>
      </c>
    </row>
    <row r="23" spans="1:5" x14ac:dyDescent="0.35">
      <c r="A23">
        <v>17</v>
      </c>
      <c r="B23">
        <v>315.2</v>
      </c>
      <c r="C23">
        <v>224</v>
      </c>
      <c r="D23">
        <v>380</v>
      </c>
      <c r="E23">
        <v>306.40000000000003</v>
      </c>
    </row>
    <row r="24" spans="1:5" x14ac:dyDescent="0.35">
      <c r="A24">
        <v>18</v>
      </c>
      <c r="B24">
        <v>140</v>
      </c>
      <c r="C24">
        <v>449.6</v>
      </c>
      <c r="D24">
        <v>116.8</v>
      </c>
      <c r="E24">
        <v>235.46666666666667</v>
      </c>
    </row>
    <row r="25" spans="1:5" x14ac:dyDescent="0.35">
      <c r="A25">
        <v>19</v>
      </c>
      <c r="B25">
        <v>442.4</v>
      </c>
      <c r="C25">
        <v>319.2</v>
      </c>
      <c r="D25">
        <v>380</v>
      </c>
      <c r="E25">
        <v>380.5333333333333</v>
      </c>
    </row>
    <row r="26" spans="1:5" x14ac:dyDescent="0.35">
      <c r="A26">
        <v>20</v>
      </c>
      <c r="B26">
        <v>172.8</v>
      </c>
      <c r="C26">
        <v>294.39999999999998</v>
      </c>
      <c r="D26">
        <v>324</v>
      </c>
      <c r="E26">
        <v>263.73333333333335</v>
      </c>
    </row>
    <row r="27" spans="1:5" x14ac:dyDescent="0.35">
      <c r="A27">
        <v>21</v>
      </c>
      <c r="B27">
        <v>356</v>
      </c>
      <c r="C27">
        <v>344</v>
      </c>
      <c r="D27">
        <v>393.6</v>
      </c>
      <c r="E27">
        <v>364.5333333333333</v>
      </c>
    </row>
    <row r="28" spans="1:5" x14ac:dyDescent="0.35">
      <c r="A28">
        <v>22</v>
      </c>
      <c r="B28">
        <v>227.2</v>
      </c>
      <c r="C28">
        <v>283.2</v>
      </c>
      <c r="D28">
        <v>315.2</v>
      </c>
      <c r="E28">
        <v>275.2</v>
      </c>
    </row>
    <row r="29" spans="1:5" x14ac:dyDescent="0.35">
      <c r="A29">
        <v>23</v>
      </c>
      <c r="B29">
        <v>384.8</v>
      </c>
      <c r="C29">
        <v>334.4</v>
      </c>
      <c r="D29">
        <v>367.2</v>
      </c>
      <c r="E29">
        <v>362.13333333333338</v>
      </c>
    </row>
    <row r="30" spans="1:5" x14ac:dyDescent="0.35">
      <c r="A30">
        <v>24</v>
      </c>
      <c r="B30">
        <v>264.8</v>
      </c>
      <c r="C30">
        <v>414.4</v>
      </c>
      <c r="D30">
        <v>235.2</v>
      </c>
      <c r="E30">
        <v>304.8</v>
      </c>
    </row>
    <row r="31" spans="1:5" x14ac:dyDescent="0.35">
      <c r="A31">
        <v>25</v>
      </c>
      <c r="B31">
        <v>330.4</v>
      </c>
      <c r="C31">
        <v>274.39999999999998</v>
      </c>
      <c r="D31">
        <v>345.6</v>
      </c>
      <c r="E31">
        <v>316.8</v>
      </c>
    </row>
    <row r="32" spans="1:5" x14ac:dyDescent="0.35">
      <c r="A32">
        <v>26</v>
      </c>
      <c r="B32">
        <v>215.2</v>
      </c>
      <c r="C32">
        <v>248</v>
      </c>
      <c r="D32">
        <v>180</v>
      </c>
      <c r="E32">
        <v>214.4</v>
      </c>
    </row>
    <row r="33" spans="1:15" x14ac:dyDescent="0.35">
      <c r="A33">
        <v>27</v>
      </c>
      <c r="B33">
        <v>197.6</v>
      </c>
      <c r="C33">
        <v>318.39999999999998</v>
      </c>
      <c r="D33">
        <v>195.2</v>
      </c>
      <c r="E33">
        <v>237.06666666666669</v>
      </c>
    </row>
    <row r="34" spans="1:15" x14ac:dyDescent="0.35">
      <c r="A34">
        <v>28</v>
      </c>
      <c r="B34">
        <v>107.2</v>
      </c>
      <c r="C34">
        <v>131.19999999999999</v>
      </c>
      <c r="D34">
        <v>112</v>
      </c>
      <c r="E34">
        <v>116.8</v>
      </c>
    </row>
    <row r="35" spans="1:15" x14ac:dyDescent="0.35">
      <c r="A35">
        <v>29</v>
      </c>
      <c r="B35">
        <v>377.6</v>
      </c>
      <c r="C35">
        <v>470.4</v>
      </c>
      <c r="D35">
        <v>370</v>
      </c>
      <c r="E35">
        <v>406</v>
      </c>
    </row>
    <row r="36" spans="1:15" x14ac:dyDescent="0.35">
      <c r="A36">
        <v>30</v>
      </c>
      <c r="B36">
        <v>215.2</v>
      </c>
      <c r="C36">
        <v>357.6</v>
      </c>
      <c r="D36">
        <v>436</v>
      </c>
      <c r="E36">
        <v>336.26666666666665</v>
      </c>
    </row>
    <row r="37" spans="1:15" x14ac:dyDescent="0.35">
      <c r="A37">
        <v>31</v>
      </c>
      <c r="B37">
        <v>233.6</v>
      </c>
      <c r="C37">
        <v>176</v>
      </c>
      <c r="D37">
        <v>195.2</v>
      </c>
      <c r="E37">
        <v>201.6</v>
      </c>
    </row>
    <row r="38" spans="1:15" x14ac:dyDescent="0.35">
      <c r="A38">
        <v>32</v>
      </c>
      <c r="B38">
        <v>94.4</v>
      </c>
      <c r="C38">
        <v>324.8</v>
      </c>
      <c r="D38">
        <v>140</v>
      </c>
      <c r="E38">
        <v>186.4</v>
      </c>
    </row>
    <row r="39" spans="1:15" x14ac:dyDescent="0.35">
      <c r="A39">
        <v>33</v>
      </c>
      <c r="B39">
        <v>320</v>
      </c>
      <c r="C39">
        <v>292</v>
      </c>
      <c r="D39">
        <v>324</v>
      </c>
      <c r="E39">
        <v>312</v>
      </c>
    </row>
    <row r="40" spans="1:15" x14ac:dyDescent="0.35">
      <c r="A40">
        <v>34</v>
      </c>
      <c r="B40">
        <v>162.4</v>
      </c>
      <c r="C40">
        <v>148.80000000000001</v>
      </c>
      <c r="D40">
        <v>71.2</v>
      </c>
      <c r="E40">
        <v>127.46666666666668</v>
      </c>
    </row>
    <row r="41" spans="1:15" x14ac:dyDescent="0.35">
      <c r="A41">
        <v>35</v>
      </c>
      <c r="B41">
        <v>213.6</v>
      </c>
      <c r="C41">
        <v>304.8</v>
      </c>
      <c r="D41">
        <v>300</v>
      </c>
      <c r="E41">
        <v>272.8</v>
      </c>
    </row>
    <row r="42" spans="1:15" x14ac:dyDescent="0.35">
      <c r="A42">
        <v>36</v>
      </c>
      <c r="B42">
        <v>291.2</v>
      </c>
      <c r="C42">
        <v>309.60000000000002</v>
      </c>
      <c r="D42">
        <v>280</v>
      </c>
      <c r="E42">
        <v>293.59999999999997</v>
      </c>
    </row>
    <row r="43" spans="1:15" x14ac:dyDescent="0.35">
      <c r="A43" t="s">
        <v>3</v>
      </c>
      <c r="B43">
        <v>281.6444444444445</v>
      </c>
      <c r="C43">
        <v>316.44444444444434</v>
      </c>
      <c r="D43">
        <v>297.54444444444448</v>
      </c>
      <c r="E43">
        <v>298.54444444444448</v>
      </c>
    </row>
    <row r="46" spans="1:15" x14ac:dyDescent="0.35">
      <c r="A46" t="s">
        <v>5</v>
      </c>
    </row>
    <row r="47" spans="1:15" ht="15" thickBot="1" x14ac:dyDescent="0.4"/>
    <row r="48" spans="1:15" x14ac:dyDescent="0.35">
      <c r="A48" s="29" t="s">
        <v>6</v>
      </c>
      <c r="B48" s="29" t="s">
        <v>7</v>
      </c>
      <c r="C48" s="29" t="s">
        <v>8</v>
      </c>
      <c r="D48" s="29" t="s">
        <v>9</v>
      </c>
      <c r="E48" s="29" t="s">
        <v>10</v>
      </c>
      <c r="F48" s="29" t="s">
        <v>11</v>
      </c>
      <c r="I48" s="31" t="s">
        <v>104</v>
      </c>
      <c r="J48" s="31" t="s">
        <v>105</v>
      </c>
      <c r="K48" s="31" t="s">
        <v>21</v>
      </c>
      <c r="L48" s="31" t="s">
        <v>22</v>
      </c>
      <c r="M48" s="112" t="s">
        <v>23</v>
      </c>
      <c r="N48" s="112"/>
      <c r="O48" s="31" t="s">
        <v>24</v>
      </c>
    </row>
    <row r="49" spans="1:15" x14ac:dyDescent="0.35">
      <c r="A49" t="s">
        <v>12</v>
      </c>
      <c r="B49">
        <v>21852.71999999322</v>
      </c>
      <c r="C49">
        <v>2</v>
      </c>
      <c r="D49">
        <v>10926.35999999661</v>
      </c>
      <c r="E49">
        <v>2.1234703569425668</v>
      </c>
      <c r="I49" s="14" t="s">
        <v>0</v>
      </c>
      <c r="J49" s="15">
        <f>3-1</f>
        <v>2</v>
      </c>
      <c r="K49" s="17">
        <v>21852.71999999322</v>
      </c>
      <c r="L49">
        <v>10926.35999999661</v>
      </c>
      <c r="M49" s="33">
        <f>L49/L51</f>
        <v>2.1234703569425668</v>
      </c>
      <c r="N49" s="15"/>
      <c r="O49" s="32">
        <f>FINV(0.05,J49,J51)</f>
        <v>3.127675600959142</v>
      </c>
    </row>
    <row r="50" spans="1:15" x14ac:dyDescent="0.35">
      <c r="A50" t="s">
        <v>103</v>
      </c>
      <c r="B50">
        <v>1094607.7199999932</v>
      </c>
      <c r="C50">
        <v>35</v>
      </c>
      <c r="D50">
        <v>31274.506285714091</v>
      </c>
      <c r="E50">
        <v>6.0780064930817268</v>
      </c>
      <c r="F50">
        <v>8.1758427466589333E-11</v>
      </c>
      <c r="G50" t="s">
        <v>13</v>
      </c>
      <c r="I50" s="14" t="s">
        <v>25</v>
      </c>
      <c r="J50" s="15">
        <f>36-1</f>
        <v>35</v>
      </c>
      <c r="K50" s="17">
        <v>1094607.7199999932</v>
      </c>
      <c r="L50">
        <v>31274.506285714091</v>
      </c>
      <c r="M50" s="32">
        <f>L50/L51</f>
        <v>6.0780064930817268</v>
      </c>
      <c r="N50" s="15" t="s">
        <v>53</v>
      </c>
      <c r="O50" s="32">
        <f>FINV(0.05,J50,J51)</f>
        <v>1.5906454062484565</v>
      </c>
    </row>
    <row r="51" spans="1:15" x14ac:dyDescent="0.35">
      <c r="A51" t="s">
        <v>14</v>
      </c>
      <c r="B51">
        <v>360186.42666668002</v>
      </c>
      <c r="C51">
        <v>70</v>
      </c>
      <c r="D51">
        <v>5145.5203809525719</v>
      </c>
      <c r="I51" s="14" t="s">
        <v>26</v>
      </c>
      <c r="J51" s="15">
        <f>J50*J49</f>
        <v>70</v>
      </c>
      <c r="K51" s="17">
        <v>360186.42666668002</v>
      </c>
      <c r="L51">
        <v>5145.5203809525719</v>
      </c>
      <c r="M51" s="15"/>
      <c r="N51" s="15"/>
      <c r="O51" s="15"/>
    </row>
    <row r="52" spans="1:15" ht="15" thickBot="1" x14ac:dyDescent="0.4">
      <c r="A52" s="12" t="s">
        <v>15</v>
      </c>
      <c r="B52" s="12">
        <v>1476646.8666666665</v>
      </c>
      <c r="C52" s="12">
        <v>107</v>
      </c>
      <c r="D52" s="12">
        <v>13800.438006230528</v>
      </c>
      <c r="E52" s="12"/>
      <c r="F52" s="12"/>
      <c r="I52" s="34" t="s">
        <v>15</v>
      </c>
      <c r="J52" s="38">
        <f>(36*3)-1</f>
        <v>107</v>
      </c>
      <c r="K52" s="36">
        <v>1476646.8666666665</v>
      </c>
      <c r="L52" s="36">
        <v>13800.438006230528</v>
      </c>
      <c r="M52" s="38"/>
      <c r="N52" s="38"/>
      <c r="O52" s="38"/>
    </row>
    <row r="53" spans="1:15" x14ac:dyDescent="0.35">
      <c r="A53" t="s">
        <v>113</v>
      </c>
    </row>
    <row r="54" spans="1:15" x14ac:dyDescent="0.35">
      <c r="A54" t="s">
        <v>114</v>
      </c>
      <c r="I54" s="14" t="s">
        <v>27</v>
      </c>
      <c r="J54" s="15">
        <v>13020.014080000001</v>
      </c>
    </row>
    <row r="55" spans="1:15" x14ac:dyDescent="0.35">
      <c r="A55" t="s">
        <v>115</v>
      </c>
      <c r="I55" s="14" t="s">
        <v>28</v>
      </c>
      <c r="J55" s="32">
        <v>24.02</v>
      </c>
    </row>
    <row r="56" spans="1:15" x14ac:dyDescent="0.35">
      <c r="A56" t="s">
        <v>116</v>
      </c>
    </row>
    <row r="57" spans="1:15" x14ac:dyDescent="0.35">
      <c r="A57" t="s">
        <v>117</v>
      </c>
    </row>
  </sheetData>
  <mergeCells count="1">
    <mergeCell ref="M48:N4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7"/>
  <sheetViews>
    <sheetView topLeftCell="A16" workbookViewId="0">
      <selection activeCell="M23" sqref="M23"/>
    </sheetView>
  </sheetViews>
  <sheetFormatPr defaultColWidth="9.1796875" defaultRowHeight="14.5" x14ac:dyDescent="0.35"/>
  <cols>
    <col min="1" max="1" width="17.7265625" style="94" bestFit="1" customWidth="1"/>
    <col min="2" max="7" width="12" style="94" bestFit="1" customWidth="1"/>
    <col min="8" max="8" width="21" style="94" customWidth="1"/>
    <col min="9" max="12" width="9.1796875" style="94"/>
    <col min="13" max="13" width="10.81640625" style="94" customWidth="1"/>
    <col min="14" max="16384" width="9.1796875" style="94"/>
  </cols>
  <sheetData>
    <row r="1" spans="1:8" x14ac:dyDescent="0.35">
      <c r="A1" s="94" t="s">
        <v>2</v>
      </c>
    </row>
    <row r="2" spans="1:8" x14ac:dyDescent="0.35">
      <c r="A2" s="94" t="s">
        <v>248</v>
      </c>
    </row>
    <row r="5" spans="1:8" x14ac:dyDescent="0.35">
      <c r="A5" s="95" t="s">
        <v>249</v>
      </c>
      <c r="B5" s="95" t="s">
        <v>0</v>
      </c>
      <c r="C5" s="96"/>
      <c r="D5" s="96"/>
      <c r="E5" s="96"/>
      <c r="F5" s="96"/>
      <c r="G5" s="97"/>
    </row>
    <row r="6" spans="1:8" x14ac:dyDescent="0.35">
      <c r="A6" s="95" t="s">
        <v>81</v>
      </c>
      <c r="B6" s="95">
        <v>1</v>
      </c>
      <c r="C6" s="98">
        <v>2</v>
      </c>
      <c r="D6" s="98">
        <v>3</v>
      </c>
      <c r="E6" s="98">
        <v>4</v>
      </c>
      <c r="F6" s="98">
        <v>5</v>
      </c>
      <c r="G6" s="99" t="s">
        <v>3</v>
      </c>
      <c r="H6" s="94" t="s">
        <v>15</v>
      </c>
    </row>
    <row r="7" spans="1:8" x14ac:dyDescent="0.35">
      <c r="A7" s="95">
        <v>1</v>
      </c>
      <c r="B7" s="95">
        <v>20.490000000000002</v>
      </c>
      <c r="C7" s="98">
        <v>20.81</v>
      </c>
      <c r="D7" s="98">
        <v>28.68</v>
      </c>
      <c r="E7" s="98">
        <v>22.977999999999998</v>
      </c>
      <c r="F7" s="98">
        <v>16.315999999999999</v>
      </c>
      <c r="G7" s="99">
        <v>21.854799999999997</v>
      </c>
      <c r="H7" s="94">
        <f>SUM(B7:F7)</f>
        <v>109.27399999999999</v>
      </c>
    </row>
    <row r="8" spans="1:8" x14ac:dyDescent="0.35">
      <c r="A8" s="100">
        <v>2</v>
      </c>
      <c r="B8" s="100">
        <v>23.220000000000002</v>
      </c>
      <c r="C8" s="94">
        <v>25.7</v>
      </c>
      <c r="D8" s="94">
        <v>23.031999999999996</v>
      </c>
      <c r="E8" s="94">
        <v>21.782000000000004</v>
      </c>
      <c r="F8" s="94">
        <v>21.808</v>
      </c>
      <c r="G8" s="101">
        <v>23.1084</v>
      </c>
      <c r="H8" s="94">
        <f t="shared" ref="H8:H42" si="0">SUM(B8:F8)</f>
        <v>115.542</v>
      </c>
    </row>
    <row r="9" spans="1:8" x14ac:dyDescent="0.35">
      <c r="A9" s="100">
        <v>3</v>
      </c>
      <c r="B9" s="100">
        <v>18.088000000000001</v>
      </c>
      <c r="C9" s="94">
        <v>20.442</v>
      </c>
      <c r="D9" s="94">
        <v>24.242000000000001</v>
      </c>
      <c r="E9" s="94">
        <v>19.939999999999998</v>
      </c>
      <c r="F9" s="94">
        <v>22.8</v>
      </c>
      <c r="G9" s="101">
        <v>21.102399999999999</v>
      </c>
      <c r="H9" s="94">
        <f t="shared" si="0"/>
        <v>105.512</v>
      </c>
    </row>
    <row r="10" spans="1:8" x14ac:dyDescent="0.35">
      <c r="A10" s="100">
        <v>4</v>
      </c>
      <c r="B10" s="100">
        <v>16.385999999999999</v>
      </c>
      <c r="C10" s="94">
        <v>18.972000000000001</v>
      </c>
      <c r="D10" s="94">
        <v>20.8675</v>
      </c>
      <c r="E10" s="94">
        <v>20.36</v>
      </c>
      <c r="F10" s="94">
        <v>21.045999999999999</v>
      </c>
      <c r="G10" s="101">
        <v>19.526299999999999</v>
      </c>
      <c r="H10" s="94">
        <f t="shared" si="0"/>
        <v>97.631499999999988</v>
      </c>
    </row>
    <row r="11" spans="1:8" x14ac:dyDescent="0.35">
      <c r="A11" s="100">
        <v>5</v>
      </c>
      <c r="B11" s="100">
        <v>19.968</v>
      </c>
      <c r="C11" s="94">
        <v>29.6</v>
      </c>
      <c r="D11" s="94">
        <v>22.15</v>
      </c>
      <c r="E11" s="94">
        <v>13.560000000000002</v>
      </c>
      <c r="F11" s="94">
        <v>20.138000000000002</v>
      </c>
      <c r="G11" s="101">
        <v>21.083199999999998</v>
      </c>
      <c r="H11" s="94">
        <f t="shared" si="0"/>
        <v>105.416</v>
      </c>
    </row>
    <row r="12" spans="1:8" x14ac:dyDescent="0.35">
      <c r="A12" s="100">
        <v>6</v>
      </c>
      <c r="B12" s="100">
        <v>18.571999999999999</v>
      </c>
      <c r="C12" s="94">
        <v>17.017999999999997</v>
      </c>
      <c r="D12" s="94">
        <v>15.593999999999999</v>
      </c>
      <c r="E12" s="94">
        <v>16.007999999999999</v>
      </c>
      <c r="F12" s="94">
        <v>18.866000000000003</v>
      </c>
      <c r="G12" s="101">
        <v>17.211599999999997</v>
      </c>
      <c r="H12" s="94">
        <f t="shared" si="0"/>
        <v>86.057999999999993</v>
      </c>
    </row>
    <row r="13" spans="1:8" x14ac:dyDescent="0.35">
      <c r="A13" s="100">
        <v>7</v>
      </c>
      <c r="B13" s="100">
        <v>15.768000000000001</v>
      </c>
      <c r="C13" s="94">
        <v>17.902000000000001</v>
      </c>
      <c r="D13" s="94">
        <v>18.926000000000002</v>
      </c>
      <c r="E13" s="94">
        <v>18.312000000000001</v>
      </c>
      <c r="F13" s="94">
        <v>18.477999999999998</v>
      </c>
      <c r="G13" s="101">
        <v>17.877199999999998</v>
      </c>
      <c r="H13" s="94">
        <f t="shared" si="0"/>
        <v>89.385999999999996</v>
      </c>
    </row>
    <row r="14" spans="1:8" x14ac:dyDescent="0.35">
      <c r="A14" s="100">
        <v>8</v>
      </c>
      <c r="B14" s="100">
        <v>18.899999999999999</v>
      </c>
      <c r="C14" s="94">
        <v>18.368000000000002</v>
      </c>
      <c r="D14" s="94">
        <v>16.554000000000002</v>
      </c>
      <c r="E14" s="94">
        <v>19.124000000000002</v>
      </c>
      <c r="F14" s="94">
        <v>19</v>
      </c>
      <c r="G14" s="101">
        <v>18.389199999999999</v>
      </c>
      <c r="H14" s="94">
        <f t="shared" si="0"/>
        <v>91.945999999999998</v>
      </c>
    </row>
    <row r="15" spans="1:8" x14ac:dyDescent="0.35">
      <c r="A15" s="100">
        <v>9</v>
      </c>
      <c r="B15" s="100">
        <v>22.090000000000003</v>
      </c>
      <c r="C15" s="94">
        <v>21.366</v>
      </c>
      <c r="D15" s="94">
        <v>18.684000000000001</v>
      </c>
      <c r="E15" s="94">
        <v>16.204000000000001</v>
      </c>
      <c r="F15" s="94">
        <v>21.851999999999997</v>
      </c>
      <c r="G15" s="101">
        <v>20.039200000000001</v>
      </c>
      <c r="H15" s="94">
        <f t="shared" si="0"/>
        <v>100.196</v>
      </c>
    </row>
    <row r="16" spans="1:8" x14ac:dyDescent="0.35">
      <c r="A16" s="100">
        <v>10</v>
      </c>
      <c r="B16" s="100">
        <v>18.705999999999996</v>
      </c>
      <c r="C16" s="94">
        <v>16.830000000000002</v>
      </c>
      <c r="D16" s="94">
        <v>19.887999999999998</v>
      </c>
      <c r="E16" s="94">
        <v>18.3675</v>
      </c>
      <c r="F16" s="94">
        <v>16.612000000000002</v>
      </c>
      <c r="G16" s="101">
        <v>18.0807</v>
      </c>
      <c r="H16" s="94">
        <f t="shared" si="0"/>
        <v>90.403500000000008</v>
      </c>
    </row>
    <row r="17" spans="1:8" x14ac:dyDescent="0.35">
      <c r="A17" s="100">
        <v>11</v>
      </c>
      <c r="B17" s="100">
        <v>18.91</v>
      </c>
      <c r="C17" s="94">
        <v>15.75</v>
      </c>
      <c r="D17" s="94">
        <v>21.426000000000002</v>
      </c>
      <c r="E17" s="94">
        <v>18.759999999999998</v>
      </c>
      <c r="F17" s="94">
        <v>15.882</v>
      </c>
      <c r="G17" s="101">
        <v>18.145600000000002</v>
      </c>
      <c r="H17" s="94">
        <f t="shared" si="0"/>
        <v>90.728000000000009</v>
      </c>
    </row>
    <row r="18" spans="1:8" x14ac:dyDescent="0.35">
      <c r="A18" s="100">
        <v>12</v>
      </c>
      <c r="B18" s="100">
        <v>18.053999999999998</v>
      </c>
      <c r="C18" s="94">
        <v>18.794</v>
      </c>
      <c r="D18" s="94">
        <v>15.156000000000001</v>
      </c>
      <c r="E18" s="94">
        <v>16.759999999999998</v>
      </c>
      <c r="F18" s="94">
        <v>17.585999999999999</v>
      </c>
      <c r="G18" s="101">
        <v>17.27</v>
      </c>
      <c r="H18" s="94">
        <f t="shared" si="0"/>
        <v>86.35</v>
      </c>
    </row>
    <row r="19" spans="1:8" x14ac:dyDescent="0.35">
      <c r="A19" s="100">
        <v>13</v>
      </c>
      <c r="B19" s="100">
        <v>25.701999999999998</v>
      </c>
      <c r="C19" s="94">
        <v>25.362000000000002</v>
      </c>
      <c r="D19" s="94">
        <v>27.463999999999999</v>
      </c>
      <c r="E19" s="94">
        <v>29.643999999999998</v>
      </c>
      <c r="F19" s="94">
        <v>23.268000000000001</v>
      </c>
      <c r="G19" s="101">
        <v>26.288</v>
      </c>
      <c r="H19" s="94">
        <f t="shared" si="0"/>
        <v>131.44</v>
      </c>
    </row>
    <row r="20" spans="1:8" x14ac:dyDescent="0.35">
      <c r="A20" s="100">
        <v>14</v>
      </c>
      <c r="B20" s="100">
        <v>25.4924</v>
      </c>
      <c r="C20" s="94">
        <v>21.564999999999998</v>
      </c>
      <c r="D20" s="94">
        <v>23.247999999999998</v>
      </c>
      <c r="E20" s="94">
        <v>23.475999999999999</v>
      </c>
      <c r="F20" s="94">
        <v>24.02</v>
      </c>
      <c r="G20" s="101">
        <v>23.560279999999999</v>
      </c>
      <c r="H20" s="94">
        <f t="shared" si="0"/>
        <v>117.80139999999999</v>
      </c>
    </row>
    <row r="21" spans="1:8" x14ac:dyDescent="0.35">
      <c r="A21" s="100">
        <v>15</v>
      </c>
      <c r="B21" s="100">
        <v>22.206000000000003</v>
      </c>
      <c r="C21" s="94">
        <v>25.013999999999999</v>
      </c>
      <c r="D21" s="94">
        <v>24.741999999999997</v>
      </c>
      <c r="E21" s="94">
        <v>27.374000000000002</v>
      </c>
      <c r="F21" s="94">
        <v>25.220000000000002</v>
      </c>
      <c r="G21" s="101">
        <v>24.911199999999997</v>
      </c>
      <c r="H21" s="94">
        <f t="shared" si="0"/>
        <v>124.55599999999998</v>
      </c>
    </row>
    <row r="22" spans="1:8" x14ac:dyDescent="0.35">
      <c r="A22" s="100">
        <v>16</v>
      </c>
      <c r="B22" s="100">
        <v>15.967999999999998</v>
      </c>
      <c r="C22" s="94">
        <v>17.256</v>
      </c>
      <c r="D22" s="94">
        <v>16.350000000000001</v>
      </c>
      <c r="E22" s="94">
        <v>17.454000000000001</v>
      </c>
      <c r="F22" s="94">
        <v>17.434000000000001</v>
      </c>
      <c r="G22" s="101">
        <v>16.892399999999999</v>
      </c>
      <c r="H22" s="94">
        <f t="shared" si="0"/>
        <v>84.461999999999989</v>
      </c>
    </row>
    <row r="23" spans="1:8" x14ac:dyDescent="0.35">
      <c r="A23" s="100">
        <v>17</v>
      </c>
      <c r="B23" s="100">
        <v>20.46</v>
      </c>
      <c r="C23" s="94">
        <v>16.085999999999999</v>
      </c>
      <c r="D23" s="94">
        <v>17.22</v>
      </c>
      <c r="E23" s="94">
        <v>15.875999999999999</v>
      </c>
      <c r="F23" s="94">
        <v>16.624000000000002</v>
      </c>
      <c r="G23" s="101">
        <v>17.2532</v>
      </c>
      <c r="H23" s="94">
        <f t="shared" si="0"/>
        <v>86.265999999999991</v>
      </c>
    </row>
    <row r="24" spans="1:8" x14ac:dyDescent="0.35">
      <c r="A24" s="100">
        <v>18</v>
      </c>
      <c r="B24" s="100">
        <v>17.256</v>
      </c>
      <c r="C24" s="94">
        <v>19.354000000000003</v>
      </c>
      <c r="D24" s="94">
        <v>17.881999999999998</v>
      </c>
      <c r="E24" s="94">
        <v>16.495999999999999</v>
      </c>
      <c r="F24" s="94">
        <v>17.604000000000003</v>
      </c>
      <c r="G24" s="101">
        <v>17.718399999999999</v>
      </c>
      <c r="H24" s="94">
        <f t="shared" si="0"/>
        <v>88.591999999999999</v>
      </c>
    </row>
    <row r="25" spans="1:8" x14ac:dyDescent="0.35">
      <c r="A25" s="100">
        <v>19</v>
      </c>
      <c r="B25" s="100">
        <v>16.722000000000001</v>
      </c>
      <c r="C25" s="94">
        <v>16.181999999999999</v>
      </c>
      <c r="D25" s="94">
        <v>20.094000000000001</v>
      </c>
      <c r="E25" s="94">
        <v>18.560000000000002</v>
      </c>
      <c r="F25" s="94">
        <v>17.302</v>
      </c>
      <c r="G25" s="101">
        <v>17.771999999999998</v>
      </c>
      <c r="H25" s="94">
        <f t="shared" si="0"/>
        <v>88.859999999999985</v>
      </c>
    </row>
    <row r="26" spans="1:8" x14ac:dyDescent="0.35">
      <c r="A26" s="100">
        <v>20</v>
      </c>
      <c r="B26" s="100">
        <v>17.276000000000003</v>
      </c>
      <c r="C26" s="94">
        <v>19.428000000000001</v>
      </c>
      <c r="D26" s="94">
        <v>17.256</v>
      </c>
      <c r="E26" s="94">
        <v>18.677999999999997</v>
      </c>
      <c r="F26" s="94">
        <v>29.870000000000005</v>
      </c>
      <c r="G26" s="101">
        <v>20.501600000000003</v>
      </c>
      <c r="H26" s="94">
        <f t="shared" si="0"/>
        <v>102.50800000000001</v>
      </c>
    </row>
    <row r="27" spans="1:8" x14ac:dyDescent="0.35">
      <c r="A27" s="100">
        <v>21</v>
      </c>
      <c r="B27" s="100">
        <v>20.457999999999998</v>
      </c>
      <c r="C27" s="94">
        <v>24.558</v>
      </c>
      <c r="D27" s="94">
        <v>23.810000000000002</v>
      </c>
      <c r="E27" s="94">
        <v>29.756</v>
      </c>
      <c r="F27" s="94">
        <v>15.809999999999999</v>
      </c>
      <c r="G27" s="101">
        <v>22.878399999999999</v>
      </c>
      <c r="H27" s="94">
        <f t="shared" si="0"/>
        <v>114.392</v>
      </c>
    </row>
    <row r="28" spans="1:8" x14ac:dyDescent="0.35">
      <c r="A28" s="100">
        <v>22</v>
      </c>
      <c r="B28" s="100">
        <v>26.113999999999997</v>
      </c>
      <c r="C28" s="94">
        <v>24.48</v>
      </c>
      <c r="D28" s="94">
        <v>25.556000000000001</v>
      </c>
      <c r="E28" s="94">
        <v>22.712</v>
      </c>
      <c r="F28" s="94">
        <v>22.536000000000001</v>
      </c>
      <c r="G28" s="101">
        <v>24.279599999999999</v>
      </c>
      <c r="H28" s="94">
        <f t="shared" si="0"/>
        <v>121.398</v>
      </c>
    </row>
    <row r="29" spans="1:8" x14ac:dyDescent="0.35">
      <c r="A29" s="100">
        <v>23</v>
      </c>
      <c r="B29" s="100">
        <v>20.372000000000003</v>
      </c>
      <c r="C29" s="94">
        <v>18.045999999999999</v>
      </c>
      <c r="D29" s="94">
        <v>16.173999999999999</v>
      </c>
      <c r="E29" s="94">
        <v>18.443999999999999</v>
      </c>
      <c r="F29" s="94">
        <v>16.5</v>
      </c>
      <c r="G29" s="101">
        <v>17.9072</v>
      </c>
      <c r="H29" s="94">
        <f t="shared" si="0"/>
        <v>89.536000000000001</v>
      </c>
    </row>
    <row r="30" spans="1:8" x14ac:dyDescent="0.35">
      <c r="A30" s="100">
        <v>24</v>
      </c>
      <c r="B30" s="100">
        <v>17.082000000000001</v>
      </c>
      <c r="C30" s="94">
        <v>17.405999999999999</v>
      </c>
      <c r="D30" s="94">
        <v>18.672000000000001</v>
      </c>
      <c r="E30" s="94">
        <v>20.302</v>
      </c>
      <c r="F30" s="94">
        <v>30.817999999999994</v>
      </c>
      <c r="G30" s="101">
        <v>20.855999999999998</v>
      </c>
      <c r="H30" s="94">
        <f t="shared" si="0"/>
        <v>104.27999999999999</v>
      </c>
    </row>
    <row r="31" spans="1:8" x14ac:dyDescent="0.35">
      <c r="A31" s="100">
        <v>25</v>
      </c>
      <c r="B31" s="100">
        <v>25.383999999999997</v>
      </c>
      <c r="C31" s="94">
        <v>22.75</v>
      </c>
      <c r="D31" s="94">
        <v>27.681999999999999</v>
      </c>
      <c r="E31" s="94">
        <v>22.272500000000001</v>
      </c>
      <c r="F31" s="94">
        <v>27.806000000000001</v>
      </c>
      <c r="G31" s="101">
        <v>25.178900000000002</v>
      </c>
      <c r="H31" s="94">
        <f t="shared" si="0"/>
        <v>125.89450000000001</v>
      </c>
    </row>
    <row r="32" spans="1:8" x14ac:dyDescent="0.35">
      <c r="A32" s="100">
        <v>26</v>
      </c>
      <c r="B32" s="100">
        <v>16.994</v>
      </c>
      <c r="C32" s="94">
        <v>23.246000000000002</v>
      </c>
      <c r="D32" s="94">
        <v>17.617999999999999</v>
      </c>
      <c r="E32" s="94">
        <v>17.398000000000003</v>
      </c>
      <c r="F32" s="94">
        <v>20.052</v>
      </c>
      <c r="G32" s="101">
        <v>19.061599999999999</v>
      </c>
      <c r="H32" s="94">
        <f t="shared" si="0"/>
        <v>95.307999999999993</v>
      </c>
    </row>
    <row r="33" spans="1:14" x14ac:dyDescent="0.35">
      <c r="A33" s="100">
        <v>27</v>
      </c>
      <c r="B33" s="100">
        <v>20.770000000000003</v>
      </c>
      <c r="C33" s="94">
        <v>24.482000000000003</v>
      </c>
      <c r="D33" s="94">
        <v>22.914000000000001</v>
      </c>
      <c r="E33" s="94">
        <v>22.495999999999999</v>
      </c>
      <c r="F33" s="94">
        <v>22.044</v>
      </c>
      <c r="G33" s="101">
        <v>22.5412</v>
      </c>
      <c r="H33" s="94">
        <f t="shared" si="0"/>
        <v>112.706</v>
      </c>
    </row>
    <row r="34" spans="1:14" x14ac:dyDescent="0.35">
      <c r="A34" s="100">
        <v>28</v>
      </c>
      <c r="B34" s="100">
        <v>21.333999999999996</v>
      </c>
      <c r="C34" s="94">
        <v>18.68</v>
      </c>
      <c r="D34" s="94">
        <v>21.011999999999997</v>
      </c>
      <c r="E34" s="94">
        <v>22.186</v>
      </c>
      <c r="F34" s="94">
        <v>20.604000000000003</v>
      </c>
      <c r="G34" s="101">
        <v>20.763199999999998</v>
      </c>
      <c r="H34" s="94">
        <f t="shared" si="0"/>
        <v>103.81599999999999</v>
      </c>
    </row>
    <row r="35" spans="1:14" x14ac:dyDescent="0.35">
      <c r="A35" s="100">
        <v>29</v>
      </c>
      <c r="B35" s="100">
        <v>18.049999999999997</v>
      </c>
      <c r="C35" s="94">
        <v>19.724</v>
      </c>
      <c r="D35" s="94">
        <v>20.247999999999998</v>
      </c>
      <c r="E35" s="94">
        <v>17.966000000000001</v>
      </c>
      <c r="F35" s="94">
        <v>21.655999999999999</v>
      </c>
      <c r="G35" s="101">
        <v>19.5288</v>
      </c>
      <c r="H35" s="94">
        <f t="shared" si="0"/>
        <v>97.644000000000005</v>
      </c>
    </row>
    <row r="36" spans="1:14" x14ac:dyDescent="0.35">
      <c r="A36" s="100">
        <v>30</v>
      </c>
      <c r="B36" s="100">
        <v>19.21</v>
      </c>
      <c r="C36" s="94">
        <v>21.334</v>
      </c>
      <c r="D36" s="94">
        <v>21.321999999999999</v>
      </c>
      <c r="E36" s="94">
        <v>19.687999999999999</v>
      </c>
      <c r="F36" s="94">
        <v>16.736000000000001</v>
      </c>
      <c r="G36" s="101">
        <v>19.658000000000001</v>
      </c>
      <c r="H36" s="94">
        <f t="shared" si="0"/>
        <v>98.29</v>
      </c>
    </row>
    <row r="37" spans="1:14" x14ac:dyDescent="0.35">
      <c r="A37" s="100">
        <v>31</v>
      </c>
      <c r="B37" s="100">
        <v>23.303999999999998</v>
      </c>
      <c r="C37" s="94">
        <v>21.961999999999996</v>
      </c>
      <c r="D37" s="94">
        <v>19.330000000000002</v>
      </c>
      <c r="E37" s="94">
        <v>17.092000000000002</v>
      </c>
      <c r="F37" s="94">
        <v>18.576000000000001</v>
      </c>
      <c r="G37" s="101">
        <v>20.052799999999998</v>
      </c>
      <c r="H37" s="94">
        <f t="shared" si="0"/>
        <v>100.26399999999998</v>
      </c>
    </row>
    <row r="38" spans="1:14" x14ac:dyDescent="0.35">
      <c r="A38" s="100">
        <v>32</v>
      </c>
      <c r="B38" s="100">
        <v>18.512</v>
      </c>
      <c r="C38" s="94">
        <v>19.457999999999998</v>
      </c>
      <c r="D38" s="94">
        <v>21.311999999999998</v>
      </c>
      <c r="E38" s="94">
        <v>20.059999999999999</v>
      </c>
      <c r="F38" s="94">
        <v>18.072499999999998</v>
      </c>
      <c r="G38" s="101">
        <v>19.482900000000001</v>
      </c>
      <c r="H38" s="94">
        <f t="shared" si="0"/>
        <v>97.414500000000004</v>
      </c>
    </row>
    <row r="39" spans="1:14" x14ac:dyDescent="0.35">
      <c r="A39" s="100">
        <v>33</v>
      </c>
      <c r="B39" s="100">
        <v>18.878</v>
      </c>
      <c r="C39" s="94">
        <v>17.494</v>
      </c>
      <c r="D39" s="94">
        <v>15.888</v>
      </c>
      <c r="E39" s="94">
        <v>19.940000000000001</v>
      </c>
      <c r="F39" s="94">
        <v>21.834</v>
      </c>
      <c r="G39" s="101">
        <v>18.806800000000003</v>
      </c>
      <c r="H39" s="94">
        <f t="shared" si="0"/>
        <v>94.034000000000006</v>
      </c>
    </row>
    <row r="40" spans="1:14" x14ac:dyDescent="0.35">
      <c r="A40" s="100">
        <v>34</v>
      </c>
      <c r="B40" s="100">
        <v>17.094000000000001</v>
      </c>
      <c r="C40" s="94">
        <v>15.684000000000001</v>
      </c>
      <c r="D40" s="94">
        <v>17.439999999999998</v>
      </c>
      <c r="E40" s="94">
        <v>19.723999999999997</v>
      </c>
      <c r="F40" s="94">
        <v>17.251999999999999</v>
      </c>
      <c r="G40" s="101">
        <v>17.438800000000001</v>
      </c>
      <c r="H40" s="94">
        <f t="shared" si="0"/>
        <v>87.194000000000003</v>
      </c>
    </row>
    <row r="41" spans="1:14" x14ac:dyDescent="0.35">
      <c r="A41" s="100">
        <v>35</v>
      </c>
      <c r="B41" s="100">
        <v>17.248000000000001</v>
      </c>
      <c r="C41" s="94">
        <v>19.026</v>
      </c>
      <c r="D41" s="94">
        <v>18.003999999999998</v>
      </c>
      <c r="E41" s="94">
        <v>16.720000000000002</v>
      </c>
      <c r="F41" s="94">
        <v>17.655999999999999</v>
      </c>
      <c r="G41" s="101">
        <v>17.730799999999999</v>
      </c>
      <c r="H41" s="94">
        <f t="shared" si="0"/>
        <v>88.653999999999996</v>
      </c>
    </row>
    <row r="42" spans="1:14" x14ac:dyDescent="0.35">
      <c r="A42" s="100">
        <v>36</v>
      </c>
      <c r="B42" s="100">
        <v>19.242000000000001</v>
      </c>
      <c r="C42" s="94">
        <v>19.925999999999998</v>
      </c>
      <c r="D42" s="94">
        <v>24.733999999999998</v>
      </c>
      <c r="E42" s="94">
        <v>22.577999999999996</v>
      </c>
      <c r="F42" s="94">
        <v>23.292000000000002</v>
      </c>
      <c r="G42" s="101">
        <v>21.9544</v>
      </c>
      <c r="H42" s="94">
        <f t="shared" si="0"/>
        <v>109.77199999999999</v>
      </c>
    </row>
    <row r="43" spans="1:14" x14ac:dyDescent="0.35">
      <c r="A43" s="102" t="s">
        <v>3</v>
      </c>
      <c r="B43" s="102">
        <v>19.730011111111111</v>
      </c>
      <c r="C43" s="103">
        <v>20.279305555555553</v>
      </c>
      <c r="D43" s="103">
        <v>20.588097222222228</v>
      </c>
      <c r="E43" s="103">
        <v>19.973555555555556</v>
      </c>
      <c r="F43" s="103">
        <v>20.360291666666669</v>
      </c>
      <c r="G43" s="104">
        <v>20.186252222222222</v>
      </c>
    </row>
    <row r="44" spans="1:14" x14ac:dyDescent="0.35">
      <c r="A44" s="94" t="s">
        <v>15</v>
      </c>
      <c r="B44" s="94">
        <f>SUM(B7:B42)</f>
        <v>710.28039999999999</v>
      </c>
      <c r="C44" s="94">
        <f>SUM(C7:C42)</f>
        <v>730.05499999999995</v>
      </c>
      <c r="D44" s="94">
        <f t="shared" ref="D44:F44" si="1">SUM(D7:D42)</f>
        <v>741.17150000000015</v>
      </c>
      <c r="E44" s="94">
        <f t="shared" si="1"/>
        <v>719.048</v>
      </c>
      <c r="F44" s="94">
        <f t="shared" si="1"/>
        <v>732.97050000000002</v>
      </c>
      <c r="H44" s="94">
        <f>SUM(H7:H42)</f>
        <v>3633.5254</v>
      </c>
    </row>
    <row r="46" spans="1:14" x14ac:dyDescent="0.35">
      <c r="A46" s="94" t="s">
        <v>5</v>
      </c>
    </row>
    <row r="47" spans="1:14" ht="15" thickBot="1" x14ac:dyDescent="0.4"/>
    <row r="48" spans="1:14" x14ac:dyDescent="0.35">
      <c r="A48" s="105" t="s">
        <v>6</v>
      </c>
      <c r="B48" s="105" t="s">
        <v>7</v>
      </c>
      <c r="C48" s="105" t="s">
        <v>8</v>
      </c>
      <c r="D48" s="105" t="s">
        <v>9</v>
      </c>
      <c r="E48" s="105" t="s">
        <v>10</v>
      </c>
      <c r="F48" s="105" t="s">
        <v>11</v>
      </c>
      <c r="H48" s="88" t="s">
        <v>51</v>
      </c>
      <c r="I48" s="88" t="s">
        <v>50</v>
      </c>
      <c r="J48" s="88" t="s">
        <v>21</v>
      </c>
      <c r="K48" s="88" t="s">
        <v>22</v>
      </c>
      <c r="L48" s="88" t="s">
        <v>23</v>
      </c>
      <c r="M48" s="88" t="s">
        <v>24</v>
      </c>
      <c r="N48" s="88"/>
    </row>
    <row r="49" spans="1:14" x14ac:dyDescent="0.35">
      <c r="A49" s="94" t="s">
        <v>12</v>
      </c>
      <c r="B49" s="94">
        <v>16.337659628581605</v>
      </c>
      <c r="C49" s="94">
        <v>4</v>
      </c>
      <c r="D49" s="94">
        <v>4.0844149071454012</v>
      </c>
      <c r="E49" s="94">
        <v>0.59853970418866409</v>
      </c>
      <c r="H49" s="88" t="s">
        <v>0</v>
      </c>
      <c r="I49" s="106">
        <f>5-1</f>
        <v>4</v>
      </c>
      <c r="J49" s="106">
        <f>SUMSQ(B44:F44)/36-I54</f>
        <v>16.337659628567053</v>
      </c>
      <c r="K49" s="106">
        <f>J49/I49</f>
        <v>4.0844149071417633</v>
      </c>
      <c r="L49" s="107">
        <f>K49/K51</f>
        <v>0.59853970418808089</v>
      </c>
      <c r="M49" s="106">
        <f>FINV(0.05,I49,I51)</f>
        <v>2.4363174638120006</v>
      </c>
      <c r="N49" s="108" t="str">
        <f>IF(L49&gt;M49, "*", "tn")</f>
        <v>tn</v>
      </c>
    </row>
    <row r="50" spans="1:14" x14ac:dyDescent="0.35">
      <c r="A50" s="94" t="s">
        <v>81</v>
      </c>
      <c r="B50" s="94">
        <v>1159.467741941131</v>
      </c>
      <c r="C50" s="94">
        <v>35</v>
      </c>
      <c r="D50" s="94">
        <v>33.127649769746597</v>
      </c>
      <c r="E50" s="94">
        <v>4.8546032037444844</v>
      </c>
      <c r="F50" s="94">
        <v>9.3023154724236661E-12</v>
      </c>
      <c r="G50" s="94" t="s">
        <v>13</v>
      </c>
      <c r="H50" s="88" t="s">
        <v>25</v>
      </c>
      <c r="I50" s="106">
        <f>36-1</f>
        <v>35</v>
      </c>
      <c r="J50" s="106">
        <f>SUMSQ(H7:H42)/5-I54</f>
        <v>1159.4677419411018</v>
      </c>
      <c r="K50" s="106">
        <f>J50/I50</f>
        <v>33.127649769745766</v>
      </c>
      <c r="L50" s="106">
        <f>K50/K51</f>
        <v>4.8546032037439559</v>
      </c>
      <c r="M50" s="106">
        <f>FINV(0.05,I50,I51)</f>
        <v>1.5073343725904071</v>
      </c>
      <c r="N50" s="108" t="str">
        <f t="shared" ref="N50" si="2">IF(L50&gt;M50, "*", "tn")</f>
        <v>*</v>
      </c>
    </row>
    <row r="51" spans="1:14" x14ac:dyDescent="0.35">
      <c r="A51" s="94" t="s">
        <v>14</v>
      </c>
      <c r="B51" s="94">
        <v>955.35531393939891</v>
      </c>
      <c r="C51" s="94">
        <v>140</v>
      </c>
      <c r="D51" s="94">
        <v>6.8239665281385635</v>
      </c>
      <c r="H51" s="88" t="s">
        <v>26</v>
      </c>
      <c r="I51" s="106">
        <f>I50*I49</f>
        <v>140</v>
      </c>
      <c r="J51" s="106">
        <f>J52-J50-J49</f>
        <v>955.35531393947895</v>
      </c>
      <c r="K51" s="106">
        <f>J51/I51</f>
        <v>6.8239665281391355</v>
      </c>
      <c r="L51" s="106"/>
      <c r="M51" s="106"/>
      <c r="N51" s="108"/>
    </row>
    <row r="52" spans="1:14" ht="15" thickBot="1" x14ac:dyDescent="0.4">
      <c r="A52" s="109" t="s">
        <v>15</v>
      </c>
      <c r="B52" s="109">
        <v>2131.1607155091115</v>
      </c>
      <c r="C52" s="109">
        <v>179</v>
      </c>
      <c r="D52" s="109">
        <v>11.905925784967103</v>
      </c>
      <c r="E52" s="109"/>
      <c r="F52" s="109"/>
      <c r="H52" s="88" t="s">
        <v>15</v>
      </c>
      <c r="I52" s="106">
        <f>(36*5)-1</f>
        <v>179</v>
      </c>
      <c r="J52" s="106">
        <f>SUMSQ(B7:F42)-I54</f>
        <v>2131.1607155091478</v>
      </c>
      <c r="K52" s="106"/>
      <c r="L52" s="106"/>
      <c r="M52" s="106"/>
      <c r="N52" s="108"/>
    </row>
    <row r="53" spans="1:14" x14ac:dyDescent="0.35">
      <c r="A53" s="94" t="s">
        <v>250</v>
      </c>
      <c r="H53" s="89"/>
      <c r="I53" s="110"/>
      <c r="J53" s="110"/>
      <c r="K53" s="110"/>
      <c r="L53" s="110"/>
      <c r="M53" s="111"/>
      <c r="N53" s="111"/>
    </row>
    <row r="54" spans="1:14" x14ac:dyDescent="0.35">
      <c r="A54" s="94" t="s">
        <v>251</v>
      </c>
      <c r="H54" s="89" t="s">
        <v>27</v>
      </c>
      <c r="I54" s="110">
        <f>SUMSQ(H44)/180</f>
        <v>73347.260180250887</v>
      </c>
      <c r="J54" s="110"/>
      <c r="K54" s="110"/>
      <c r="L54" s="110"/>
      <c r="M54" s="111"/>
      <c r="N54" s="111"/>
    </row>
    <row r="55" spans="1:14" x14ac:dyDescent="0.35">
      <c r="A55" s="94" t="s">
        <v>252</v>
      </c>
      <c r="H55" s="89" t="s">
        <v>28</v>
      </c>
      <c r="I55" s="110">
        <f>(SQRT(K51)/G43)*100</f>
        <v>12.94084837222454</v>
      </c>
      <c r="J55" s="110"/>
      <c r="K55" s="110"/>
      <c r="L55" s="110"/>
      <c r="M55" s="111"/>
      <c r="N55" s="111"/>
    </row>
    <row r="56" spans="1:14" x14ac:dyDescent="0.35">
      <c r="A56" s="94" t="s">
        <v>253</v>
      </c>
    </row>
    <row r="57" spans="1:14" x14ac:dyDescent="0.35">
      <c r="A57" s="94" t="s">
        <v>254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57"/>
  <sheetViews>
    <sheetView topLeftCell="A19" workbookViewId="0">
      <selection activeCell="I2" sqref="I2"/>
    </sheetView>
  </sheetViews>
  <sheetFormatPr defaultColWidth="9.1796875" defaultRowHeight="14.5" x14ac:dyDescent="0.35"/>
  <cols>
    <col min="1" max="1" width="18.7265625" style="94" bestFit="1" customWidth="1"/>
    <col min="2" max="7" width="12" style="94" bestFit="1" customWidth="1"/>
    <col min="8" max="8" width="21.7265625" style="94" customWidth="1"/>
    <col min="9" max="16384" width="9.1796875" style="94"/>
  </cols>
  <sheetData>
    <row r="1" spans="1:8" x14ac:dyDescent="0.35">
      <c r="A1" s="94" t="s">
        <v>2</v>
      </c>
    </row>
    <row r="2" spans="1:8" x14ac:dyDescent="0.35">
      <c r="A2" s="94" t="s">
        <v>255</v>
      </c>
    </row>
    <row r="5" spans="1:8" x14ac:dyDescent="0.35">
      <c r="A5" s="95" t="s">
        <v>256</v>
      </c>
      <c r="B5" s="95" t="s">
        <v>0</v>
      </c>
      <c r="C5" s="96"/>
      <c r="D5" s="96"/>
      <c r="E5" s="96"/>
      <c r="F5" s="96"/>
      <c r="G5" s="97"/>
    </row>
    <row r="6" spans="1:8" x14ac:dyDescent="0.35">
      <c r="A6" s="95" t="s">
        <v>81</v>
      </c>
      <c r="B6" s="95">
        <v>1</v>
      </c>
      <c r="C6" s="98">
        <v>2</v>
      </c>
      <c r="D6" s="98">
        <v>3</v>
      </c>
      <c r="E6" s="98">
        <v>4</v>
      </c>
      <c r="F6" s="98">
        <v>5</v>
      </c>
      <c r="G6" s="99" t="s">
        <v>3</v>
      </c>
      <c r="H6" s="94" t="s">
        <v>15</v>
      </c>
    </row>
    <row r="7" spans="1:8" x14ac:dyDescent="0.35">
      <c r="A7" s="95">
        <v>1</v>
      </c>
      <c r="B7" s="95">
        <v>211.97666666666669</v>
      </c>
      <c r="C7" s="98">
        <v>114.04</v>
      </c>
      <c r="D7" s="98">
        <v>231.42</v>
      </c>
      <c r="E7" s="98">
        <v>199.87200000000001</v>
      </c>
      <c r="F7" s="98">
        <v>166.41</v>
      </c>
      <c r="G7" s="99">
        <v>184.74373333333335</v>
      </c>
      <c r="H7" s="94">
        <f>SUM(B7:F7)</f>
        <v>923.71866666666676</v>
      </c>
    </row>
    <row r="8" spans="1:8" x14ac:dyDescent="0.35">
      <c r="A8" s="100">
        <v>2</v>
      </c>
      <c r="B8" s="100">
        <v>285.46200000000005</v>
      </c>
      <c r="C8" s="94">
        <v>338.72199999999992</v>
      </c>
      <c r="D8" s="94">
        <v>218.744</v>
      </c>
      <c r="E8" s="94">
        <v>212.16199999999998</v>
      </c>
      <c r="F8" s="94">
        <v>207.946</v>
      </c>
      <c r="G8" s="101">
        <v>252.60719999999998</v>
      </c>
      <c r="H8" s="94">
        <f t="shared" ref="H8:H42" si="0">SUM(B8:F8)</f>
        <v>1263.0359999999998</v>
      </c>
    </row>
    <row r="9" spans="1:8" x14ac:dyDescent="0.35">
      <c r="A9" s="100">
        <v>3</v>
      </c>
      <c r="B9" s="100">
        <v>167.74999999999997</v>
      </c>
      <c r="C9" s="94">
        <v>270.75799999999998</v>
      </c>
      <c r="D9" s="94">
        <v>194.77199999999999</v>
      </c>
      <c r="E9" s="94">
        <v>182.732</v>
      </c>
      <c r="F9" s="94">
        <v>160.28199999999998</v>
      </c>
      <c r="G9" s="101">
        <v>195.25879999999998</v>
      </c>
      <c r="H9" s="94">
        <f t="shared" si="0"/>
        <v>976.29399999999987</v>
      </c>
    </row>
    <row r="10" spans="1:8" x14ac:dyDescent="0.35">
      <c r="A10" s="100">
        <v>4</v>
      </c>
      <c r="B10" s="100">
        <v>248.3</v>
      </c>
      <c r="C10" s="94">
        <v>164.48</v>
      </c>
      <c r="D10" s="94">
        <v>157.66400000000002</v>
      </c>
      <c r="E10" s="94">
        <v>176.43799999999999</v>
      </c>
      <c r="F10" s="94">
        <v>170.09</v>
      </c>
      <c r="G10" s="101">
        <v>183.39439999999999</v>
      </c>
      <c r="H10" s="94">
        <f t="shared" si="0"/>
        <v>916.97199999999998</v>
      </c>
    </row>
    <row r="11" spans="1:8" x14ac:dyDescent="0.35">
      <c r="A11" s="100">
        <v>5</v>
      </c>
      <c r="B11" s="100">
        <v>216.38800000000001</v>
      </c>
      <c r="C11" s="94">
        <v>230.858</v>
      </c>
      <c r="D11" s="94">
        <v>209.304</v>
      </c>
      <c r="E11" s="94">
        <v>204.54599999999999</v>
      </c>
      <c r="F11" s="94">
        <v>220.91400000000004</v>
      </c>
      <c r="G11" s="101">
        <v>216.40199999999999</v>
      </c>
      <c r="H11" s="94">
        <f t="shared" si="0"/>
        <v>1082.01</v>
      </c>
    </row>
    <row r="12" spans="1:8" x14ac:dyDescent="0.35">
      <c r="A12" s="100">
        <v>6</v>
      </c>
      <c r="B12" s="100">
        <v>203.822</v>
      </c>
      <c r="C12" s="94">
        <v>193.86</v>
      </c>
      <c r="D12" s="94">
        <v>204.614</v>
      </c>
      <c r="E12" s="94">
        <v>203.64000000000001</v>
      </c>
      <c r="F12" s="94">
        <v>235.304</v>
      </c>
      <c r="G12" s="101">
        <v>208.24799999999999</v>
      </c>
      <c r="H12" s="94">
        <f t="shared" si="0"/>
        <v>1041.24</v>
      </c>
    </row>
    <row r="13" spans="1:8" x14ac:dyDescent="0.35">
      <c r="A13" s="100">
        <v>7</v>
      </c>
      <c r="B13" s="100">
        <v>161.054</v>
      </c>
      <c r="C13" s="94">
        <v>170.88200000000001</v>
      </c>
      <c r="D13" s="94">
        <v>156.80199999999999</v>
      </c>
      <c r="E13" s="94">
        <v>152.34399999999999</v>
      </c>
      <c r="F13" s="94">
        <v>163.44399999999999</v>
      </c>
      <c r="G13" s="101">
        <v>160.90520000000001</v>
      </c>
      <c r="H13" s="94">
        <f t="shared" si="0"/>
        <v>804.52600000000007</v>
      </c>
    </row>
    <row r="14" spans="1:8" x14ac:dyDescent="0.35">
      <c r="A14" s="100">
        <v>8</v>
      </c>
      <c r="B14" s="100">
        <v>188.66200000000001</v>
      </c>
      <c r="C14" s="94">
        <v>186.14600000000002</v>
      </c>
      <c r="D14" s="94">
        <v>191.01600000000002</v>
      </c>
      <c r="E14" s="94">
        <v>208.06199999999998</v>
      </c>
      <c r="F14" s="94">
        <v>176.768</v>
      </c>
      <c r="G14" s="101">
        <v>190.13080000000002</v>
      </c>
      <c r="H14" s="94">
        <f t="shared" si="0"/>
        <v>950.65400000000011</v>
      </c>
    </row>
    <row r="15" spans="1:8" x14ac:dyDescent="0.35">
      <c r="A15" s="100">
        <v>9</v>
      </c>
      <c r="B15" s="100">
        <v>198.78</v>
      </c>
      <c r="C15" s="94">
        <v>238.084</v>
      </c>
      <c r="D15" s="94">
        <v>234.93400000000003</v>
      </c>
      <c r="E15" s="94">
        <v>184.92599999999999</v>
      </c>
      <c r="F15" s="94">
        <v>188.08600000000001</v>
      </c>
      <c r="G15" s="101">
        <v>208.96199999999999</v>
      </c>
      <c r="H15" s="94">
        <f t="shared" si="0"/>
        <v>1044.81</v>
      </c>
    </row>
    <row r="16" spans="1:8" x14ac:dyDescent="0.35">
      <c r="A16" s="100">
        <v>10</v>
      </c>
      <c r="B16" s="100">
        <v>195.91800000000001</v>
      </c>
      <c r="C16" s="94">
        <v>205.17999999999998</v>
      </c>
      <c r="D16" s="94">
        <v>197.92800000000003</v>
      </c>
      <c r="E16" s="94">
        <v>189.61</v>
      </c>
      <c r="F16" s="94">
        <v>203.922</v>
      </c>
      <c r="G16" s="101">
        <v>198.51159999999999</v>
      </c>
      <c r="H16" s="94">
        <f t="shared" si="0"/>
        <v>992.55799999999999</v>
      </c>
    </row>
    <row r="17" spans="1:8" x14ac:dyDescent="0.35">
      <c r="A17" s="100">
        <v>11</v>
      </c>
      <c r="B17" s="100">
        <v>169.65600000000001</v>
      </c>
      <c r="C17" s="94">
        <v>186.536</v>
      </c>
      <c r="D17" s="94">
        <v>212.63599999999997</v>
      </c>
      <c r="E17" s="94">
        <v>204.95400000000001</v>
      </c>
      <c r="F17" s="94">
        <v>164.99999999999997</v>
      </c>
      <c r="G17" s="101">
        <v>187.75639999999999</v>
      </c>
      <c r="H17" s="94">
        <f t="shared" si="0"/>
        <v>938.78199999999993</v>
      </c>
    </row>
    <row r="18" spans="1:8" x14ac:dyDescent="0.35">
      <c r="A18" s="100">
        <v>12</v>
      </c>
      <c r="B18" s="100">
        <v>218.65600000000001</v>
      </c>
      <c r="C18" s="94">
        <v>192.88200000000001</v>
      </c>
      <c r="D18" s="94">
        <v>160.41799999999998</v>
      </c>
      <c r="E18" s="94">
        <v>155.298</v>
      </c>
      <c r="F18" s="94">
        <v>153.922</v>
      </c>
      <c r="G18" s="101">
        <v>176.23520000000002</v>
      </c>
      <c r="H18" s="94">
        <f t="shared" si="0"/>
        <v>881.17600000000004</v>
      </c>
    </row>
    <row r="19" spans="1:8" x14ac:dyDescent="0.35">
      <c r="A19" s="100">
        <v>13</v>
      </c>
      <c r="B19" s="100">
        <v>267.5</v>
      </c>
      <c r="C19" s="94">
        <v>290.625</v>
      </c>
      <c r="D19" s="94">
        <v>272.66000000000003</v>
      </c>
      <c r="E19" s="94">
        <v>317.48</v>
      </c>
      <c r="F19" s="94">
        <v>210.95999999999998</v>
      </c>
      <c r="G19" s="101">
        <v>271.84500000000003</v>
      </c>
      <c r="H19" s="94">
        <f t="shared" si="0"/>
        <v>1359.2250000000001</v>
      </c>
    </row>
    <row r="20" spans="1:8" x14ac:dyDescent="0.35">
      <c r="A20" s="100">
        <v>14</v>
      </c>
      <c r="B20" s="100">
        <v>233.38000000000002</v>
      </c>
      <c r="C20" s="94">
        <v>236.6</v>
      </c>
      <c r="D20" s="94">
        <v>227.42</v>
      </c>
      <c r="E20" s="94">
        <v>248.08</v>
      </c>
      <c r="F20" s="94">
        <v>228.04399999999995</v>
      </c>
      <c r="G20" s="101">
        <v>234.70479999999998</v>
      </c>
      <c r="H20" s="94">
        <f t="shared" si="0"/>
        <v>1173.5239999999999</v>
      </c>
    </row>
    <row r="21" spans="1:8" x14ac:dyDescent="0.35">
      <c r="A21" s="100">
        <v>15</v>
      </c>
      <c r="B21" s="100">
        <v>158.74</v>
      </c>
      <c r="C21" s="94">
        <v>165.38000000000002</v>
      </c>
      <c r="D21" s="94">
        <v>181.11999999999998</v>
      </c>
      <c r="E21" s="94">
        <v>221.64000000000001</v>
      </c>
      <c r="F21" s="94">
        <v>194.61999999999998</v>
      </c>
      <c r="G21" s="101">
        <v>184.3</v>
      </c>
      <c r="H21" s="94">
        <f t="shared" si="0"/>
        <v>921.5</v>
      </c>
    </row>
    <row r="22" spans="1:8" x14ac:dyDescent="0.35">
      <c r="A22" s="100">
        <v>16</v>
      </c>
      <c r="B22" s="100">
        <v>176.01999999999998</v>
      </c>
      <c r="C22" s="94">
        <v>179.42000000000002</v>
      </c>
      <c r="D22" s="94">
        <v>178.98</v>
      </c>
      <c r="E22" s="94">
        <v>156.5</v>
      </c>
      <c r="F22" s="94">
        <v>212.53999999999996</v>
      </c>
      <c r="G22" s="101">
        <v>180.69199999999998</v>
      </c>
      <c r="H22" s="94">
        <f t="shared" si="0"/>
        <v>903.45999999999992</v>
      </c>
    </row>
    <row r="23" spans="1:8" x14ac:dyDescent="0.35">
      <c r="A23" s="100">
        <v>17</v>
      </c>
      <c r="B23" s="100">
        <v>225.9</v>
      </c>
      <c r="C23" s="94">
        <v>221.1</v>
      </c>
      <c r="D23" s="94">
        <v>217.32000000000002</v>
      </c>
      <c r="E23" s="94">
        <v>214.82</v>
      </c>
      <c r="F23" s="94">
        <v>234.52000000000004</v>
      </c>
      <c r="G23" s="101">
        <v>222.73200000000003</v>
      </c>
      <c r="H23" s="94">
        <f t="shared" si="0"/>
        <v>1113.6600000000001</v>
      </c>
    </row>
    <row r="24" spans="1:8" x14ac:dyDescent="0.35">
      <c r="A24" s="100">
        <v>18</v>
      </c>
      <c r="B24" s="100">
        <v>210.66</v>
      </c>
      <c r="C24" s="94">
        <v>221.38000000000002</v>
      </c>
      <c r="D24" s="94">
        <v>198.2</v>
      </c>
      <c r="E24" s="94">
        <v>201.45999999999998</v>
      </c>
      <c r="F24" s="94">
        <v>211.3</v>
      </c>
      <c r="G24" s="101">
        <v>208.6</v>
      </c>
      <c r="H24" s="94">
        <f t="shared" si="0"/>
        <v>1043</v>
      </c>
    </row>
    <row r="25" spans="1:8" x14ac:dyDescent="0.35">
      <c r="A25" s="100">
        <v>19</v>
      </c>
      <c r="B25" s="100">
        <v>215.24</v>
      </c>
      <c r="C25" s="94">
        <v>233.38000000000002</v>
      </c>
      <c r="D25" s="94">
        <v>210.32</v>
      </c>
      <c r="E25" s="94">
        <v>209.04000000000002</v>
      </c>
      <c r="F25" s="94">
        <v>216.2</v>
      </c>
      <c r="G25" s="101">
        <v>216.83600000000001</v>
      </c>
      <c r="H25" s="94">
        <f t="shared" si="0"/>
        <v>1084.18</v>
      </c>
    </row>
    <row r="26" spans="1:8" x14ac:dyDescent="0.35">
      <c r="A26" s="100">
        <v>20</v>
      </c>
      <c r="B26" s="100">
        <v>208.42000000000002</v>
      </c>
      <c r="C26" s="94">
        <v>201.42000000000002</v>
      </c>
      <c r="D26" s="94">
        <v>212.88000000000002</v>
      </c>
      <c r="E26" s="94">
        <v>219.68</v>
      </c>
      <c r="F26" s="94">
        <v>322.2</v>
      </c>
      <c r="G26" s="101">
        <v>232.92000000000002</v>
      </c>
      <c r="H26" s="94">
        <f t="shared" si="0"/>
        <v>1164.6000000000001</v>
      </c>
    </row>
    <row r="27" spans="1:8" x14ac:dyDescent="0.35">
      <c r="A27" s="100">
        <v>21</v>
      </c>
      <c r="B27" s="100">
        <v>230.61999999999998</v>
      </c>
      <c r="C27" s="94">
        <v>258</v>
      </c>
      <c r="D27" s="94">
        <v>270.41999999999996</v>
      </c>
      <c r="E27" s="94">
        <v>351.71999999999997</v>
      </c>
      <c r="F27" s="94">
        <v>123.9</v>
      </c>
      <c r="G27" s="101">
        <v>246.93200000000002</v>
      </c>
      <c r="H27" s="94">
        <f t="shared" si="0"/>
        <v>1234.6600000000001</v>
      </c>
    </row>
    <row r="28" spans="1:8" x14ac:dyDescent="0.35">
      <c r="A28" s="100">
        <v>22</v>
      </c>
      <c r="B28" s="100">
        <v>216.04000000000002</v>
      </c>
      <c r="C28" s="94">
        <v>179.42000000000002</v>
      </c>
      <c r="D28" s="94">
        <v>199.74</v>
      </c>
      <c r="E28" s="94">
        <v>170.3</v>
      </c>
      <c r="F28" s="94">
        <v>176.51999999999998</v>
      </c>
      <c r="G28" s="101">
        <v>188.404</v>
      </c>
      <c r="H28" s="94">
        <f t="shared" si="0"/>
        <v>942.02</v>
      </c>
    </row>
    <row r="29" spans="1:8" x14ac:dyDescent="0.35">
      <c r="A29" s="100">
        <v>23</v>
      </c>
      <c r="B29" s="100">
        <v>213.26</v>
      </c>
      <c r="C29" s="94">
        <v>212.95999999999998</v>
      </c>
      <c r="D29" s="94">
        <v>218.74</v>
      </c>
      <c r="E29" s="94">
        <v>204.14000000000001</v>
      </c>
      <c r="F29" s="94">
        <v>218.02000000000004</v>
      </c>
      <c r="G29" s="101">
        <v>213.42400000000004</v>
      </c>
      <c r="H29" s="94">
        <f t="shared" si="0"/>
        <v>1067.1200000000001</v>
      </c>
    </row>
    <row r="30" spans="1:8" x14ac:dyDescent="0.35">
      <c r="A30" s="100">
        <v>24</v>
      </c>
      <c r="B30" s="100">
        <v>252.4</v>
      </c>
      <c r="C30" s="94">
        <v>251.92</v>
      </c>
      <c r="D30" s="94">
        <v>249.8</v>
      </c>
      <c r="E30" s="94">
        <v>219.51999999999998</v>
      </c>
      <c r="F30" s="94">
        <v>380.06</v>
      </c>
      <c r="G30" s="101">
        <v>270.74</v>
      </c>
      <c r="H30" s="94">
        <f t="shared" si="0"/>
        <v>1353.7</v>
      </c>
    </row>
    <row r="31" spans="1:8" x14ac:dyDescent="0.35">
      <c r="A31" s="100">
        <v>25</v>
      </c>
      <c r="B31" s="100">
        <v>296.02</v>
      </c>
      <c r="C31" s="94">
        <v>257.45999999999998</v>
      </c>
      <c r="D31" s="94">
        <v>285.14000000000004</v>
      </c>
      <c r="E31" s="94">
        <v>338.14</v>
      </c>
      <c r="F31" s="94">
        <v>271</v>
      </c>
      <c r="G31" s="101">
        <v>289.55200000000002</v>
      </c>
      <c r="H31" s="94">
        <f t="shared" si="0"/>
        <v>1447.7600000000002</v>
      </c>
    </row>
    <row r="32" spans="1:8" x14ac:dyDescent="0.35">
      <c r="A32" s="100">
        <v>26</v>
      </c>
      <c r="B32" s="100">
        <v>214.66</v>
      </c>
      <c r="C32" s="94">
        <v>213.42</v>
      </c>
      <c r="D32" s="94">
        <v>185.9</v>
      </c>
      <c r="E32" s="94">
        <v>164.14000000000001</v>
      </c>
      <c r="F32" s="94">
        <v>182.9</v>
      </c>
      <c r="G32" s="101">
        <v>192.20400000000001</v>
      </c>
      <c r="H32" s="94">
        <f t="shared" si="0"/>
        <v>961.02</v>
      </c>
    </row>
    <row r="33" spans="1:14" x14ac:dyDescent="0.35">
      <c r="A33" s="100">
        <v>27</v>
      </c>
      <c r="B33" s="100">
        <v>141.95999999999998</v>
      </c>
      <c r="C33" s="94">
        <v>131.54000000000002</v>
      </c>
      <c r="D33" s="94">
        <v>121.75999999999999</v>
      </c>
      <c r="E33" s="94">
        <v>159.68</v>
      </c>
      <c r="F33" s="94">
        <v>196.66</v>
      </c>
      <c r="G33" s="101">
        <v>150.32</v>
      </c>
      <c r="H33" s="94">
        <f t="shared" si="0"/>
        <v>751.6</v>
      </c>
    </row>
    <row r="34" spans="1:14" x14ac:dyDescent="0.35">
      <c r="A34" s="100">
        <v>28</v>
      </c>
      <c r="B34" s="100">
        <v>196.24</v>
      </c>
      <c r="C34" s="94">
        <v>186.44</v>
      </c>
      <c r="D34" s="94">
        <v>196.07999999999998</v>
      </c>
      <c r="E34" s="94">
        <v>228.16</v>
      </c>
      <c r="F34" s="94">
        <v>189.18</v>
      </c>
      <c r="G34" s="101">
        <v>199.21999999999997</v>
      </c>
      <c r="H34" s="94">
        <f t="shared" si="0"/>
        <v>996.09999999999991</v>
      </c>
    </row>
    <row r="35" spans="1:14" x14ac:dyDescent="0.35">
      <c r="A35" s="100">
        <v>29</v>
      </c>
      <c r="B35" s="100">
        <v>166.96</v>
      </c>
      <c r="C35" s="94">
        <v>185.72</v>
      </c>
      <c r="D35" s="94">
        <v>167.32</v>
      </c>
      <c r="E35" s="94">
        <v>234.84</v>
      </c>
      <c r="F35" s="94">
        <v>236.4</v>
      </c>
      <c r="G35" s="101">
        <v>198.24799999999999</v>
      </c>
      <c r="H35" s="94">
        <f t="shared" si="0"/>
        <v>991.24</v>
      </c>
    </row>
    <row r="36" spans="1:14" x14ac:dyDescent="0.35">
      <c r="A36" s="100">
        <v>30</v>
      </c>
      <c r="B36" s="100">
        <v>178.07999999999998</v>
      </c>
      <c r="C36" s="94">
        <v>171.37999999999997</v>
      </c>
      <c r="D36" s="94">
        <v>173.77999999999997</v>
      </c>
      <c r="E36" s="94">
        <v>155.64000000000001</v>
      </c>
      <c r="F36" s="94">
        <v>152.91999999999999</v>
      </c>
      <c r="G36" s="101">
        <v>166.35999999999996</v>
      </c>
      <c r="H36" s="94">
        <f t="shared" si="0"/>
        <v>831.79999999999984</v>
      </c>
    </row>
    <row r="37" spans="1:14" x14ac:dyDescent="0.35">
      <c r="A37" s="100">
        <v>31</v>
      </c>
      <c r="B37" s="100">
        <v>197.95999999999998</v>
      </c>
      <c r="C37" s="94">
        <v>213.1</v>
      </c>
      <c r="D37" s="94">
        <v>205.85999999999999</v>
      </c>
      <c r="E37" s="94">
        <v>191.07999999999998</v>
      </c>
      <c r="F37" s="94">
        <v>193.11999999999998</v>
      </c>
      <c r="G37" s="101">
        <v>200.22399999999999</v>
      </c>
      <c r="H37" s="94">
        <f t="shared" si="0"/>
        <v>1001.12</v>
      </c>
    </row>
    <row r="38" spans="1:14" x14ac:dyDescent="0.35">
      <c r="A38" s="100">
        <v>32</v>
      </c>
      <c r="B38" s="100">
        <v>217.76</v>
      </c>
      <c r="C38" s="94">
        <v>196.72</v>
      </c>
      <c r="D38" s="94">
        <v>215.26</v>
      </c>
      <c r="E38" s="94">
        <v>199.24</v>
      </c>
      <c r="F38" s="94">
        <v>210.34</v>
      </c>
      <c r="G38" s="101">
        <v>207.86399999999998</v>
      </c>
      <c r="H38" s="94">
        <f t="shared" si="0"/>
        <v>1039.32</v>
      </c>
    </row>
    <row r="39" spans="1:14" x14ac:dyDescent="0.35">
      <c r="A39" s="100">
        <v>33</v>
      </c>
      <c r="B39" s="100">
        <v>261.86</v>
      </c>
      <c r="C39" s="94">
        <v>249.28000000000003</v>
      </c>
      <c r="D39" s="94">
        <v>279.96000000000004</v>
      </c>
      <c r="E39" s="94">
        <v>272.41999999999996</v>
      </c>
      <c r="F39" s="94">
        <v>256.7</v>
      </c>
      <c r="G39" s="101">
        <v>264.04399999999998</v>
      </c>
      <c r="H39" s="94">
        <f t="shared" si="0"/>
        <v>1320.22</v>
      </c>
    </row>
    <row r="40" spans="1:14" x14ac:dyDescent="0.35">
      <c r="A40" s="100">
        <v>34</v>
      </c>
      <c r="B40" s="100">
        <v>160.04000000000002</v>
      </c>
      <c r="C40" s="94">
        <v>163.78000000000003</v>
      </c>
      <c r="D40" s="94">
        <v>162.1</v>
      </c>
      <c r="E40" s="94">
        <v>171.6</v>
      </c>
      <c r="F40" s="94">
        <v>170.08</v>
      </c>
      <c r="G40" s="101">
        <v>165.52000000000004</v>
      </c>
      <c r="H40" s="94">
        <f t="shared" si="0"/>
        <v>827.60000000000014</v>
      </c>
    </row>
    <row r="41" spans="1:14" x14ac:dyDescent="0.35">
      <c r="A41" s="100">
        <v>35</v>
      </c>
      <c r="B41" s="100">
        <v>190.8</v>
      </c>
      <c r="C41" s="94">
        <v>197.73999999999998</v>
      </c>
      <c r="D41" s="94">
        <v>183.06</v>
      </c>
      <c r="E41" s="94">
        <v>202.06</v>
      </c>
      <c r="F41" s="94">
        <v>211.44</v>
      </c>
      <c r="G41" s="101">
        <v>197.01999999999998</v>
      </c>
      <c r="H41" s="94">
        <f t="shared" si="0"/>
        <v>985.09999999999991</v>
      </c>
    </row>
    <row r="42" spans="1:14" x14ac:dyDescent="0.35">
      <c r="A42" s="100">
        <v>36</v>
      </c>
      <c r="B42" s="100">
        <v>211.01999999999998</v>
      </c>
      <c r="C42" s="94">
        <v>205.45999999999998</v>
      </c>
      <c r="D42" s="94">
        <v>232.1</v>
      </c>
      <c r="E42" s="94">
        <v>217.94</v>
      </c>
      <c r="F42" s="94">
        <v>308.91999999999996</v>
      </c>
      <c r="G42" s="101">
        <v>235.08800000000002</v>
      </c>
      <c r="H42" s="94">
        <f t="shared" si="0"/>
        <v>1175.44</v>
      </c>
    </row>
    <row r="43" spans="1:14" x14ac:dyDescent="0.35">
      <c r="A43" s="102" t="s">
        <v>3</v>
      </c>
      <c r="B43" s="102">
        <v>208.55457407407408</v>
      </c>
      <c r="C43" s="103">
        <v>208.77980555555555</v>
      </c>
      <c r="D43" s="103">
        <v>206.0047777777778</v>
      </c>
      <c r="E43" s="103">
        <v>209.55288888888893</v>
      </c>
      <c r="F43" s="103">
        <v>208.90644444444445</v>
      </c>
      <c r="G43" s="104">
        <v>208.35969814814811</v>
      </c>
    </row>
    <row r="44" spans="1:14" x14ac:dyDescent="0.35">
      <c r="A44" s="94" t="s">
        <v>15</v>
      </c>
      <c r="B44" s="94">
        <f>SUM(B7:B42)</f>
        <v>7507.9646666666667</v>
      </c>
      <c r="C44" s="94">
        <f>SUM(C7:C42)</f>
        <v>7516.0730000000003</v>
      </c>
      <c r="D44" s="94">
        <f t="shared" ref="D44:H44" si="1">SUM(D7:D42)</f>
        <v>7416.1720000000005</v>
      </c>
      <c r="E44" s="94">
        <f t="shared" si="1"/>
        <v>7543.9040000000014</v>
      </c>
      <c r="F44" s="94">
        <f t="shared" si="1"/>
        <v>7520.6319999999996</v>
      </c>
      <c r="H44" s="94">
        <f t="shared" si="1"/>
        <v>37504.745666666662</v>
      </c>
    </row>
    <row r="46" spans="1:14" x14ac:dyDescent="0.35">
      <c r="A46" s="94" t="s">
        <v>5</v>
      </c>
    </row>
    <row r="47" spans="1:14" ht="15" thickBot="1" x14ac:dyDescent="0.4"/>
    <row r="48" spans="1:14" x14ac:dyDescent="0.35">
      <c r="A48" s="105" t="s">
        <v>6</v>
      </c>
      <c r="B48" s="105" t="s">
        <v>7</v>
      </c>
      <c r="C48" s="105" t="s">
        <v>8</v>
      </c>
      <c r="D48" s="105" t="s">
        <v>9</v>
      </c>
      <c r="E48" s="105" t="s">
        <v>10</v>
      </c>
      <c r="F48" s="105" t="s">
        <v>11</v>
      </c>
      <c r="H48" s="88" t="s">
        <v>51</v>
      </c>
      <c r="I48" s="88" t="s">
        <v>50</v>
      </c>
      <c r="J48" s="88" t="s">
        <v>21</v>
      </c>
      <c r="K48" s="88" t="s">
        <v>22</v>
      </c>
      <c r="L48" s="88" t="s">
        <v>23</v>
      </c>
      <c r="M48" s="88" t="s">
        <v>24</v>
      </c>
      <c r="N48" s="88"/>
    </row>
    <row r="49" spans="1:14" x14ac:dyDescent="0.35">
      <c r="A49" s="94" t="s">
        <v>12</v>
      </c>
      <c r="B49" s="94">
        <v>269.37908883299679</v>
      </c>
      <c r="C49" s="94">
        <v>4</v>
      </c>
      <c r="D49" s="94">
        <v>67.344772208249196</v>
      </c>
      <c r="E49" s="94">
        <v>6.9582606904545583E-2</v>
      </c>
      <c r="H49" s="88" t="s">
        <v>0</v>
      </c>
      <c r="I49" s="106">
        <f>5-1</f>
        <v>4</v>
      </c>
      <c r="J49" s="106">
        <f>SUMSQ(B44:F44)/36-I54</f>
        <v>269.37908882740885</v>
      </c>
      <c r="K49" s="106">
        <f>J49/I49</f>
        <v>67.344772206852213</v>
      </c>
      <c r="L49" s="107">
        <f>K49/K51</f>
        <v>6.9582606903094993E-2</v>
      </c>
      <c r="M49" s="106">
        <f>FINV(0.05,I49,I51)</f>
        <v>2.4363174638120006</v>
      </c>
      <c r="N49" s="108" t="str">
        <f>IF(L49&gt;M49, "*", "tn")</f>
        <v>tn</v>
      </c>
    </row>
    <row r="50" spans="1:14" x14ac:dyDescent="0.35">
      <c r="A50" s="94" t="s">
        <v>81</v>
      </c>
      <c r="B50" s="94">
        <v>191418.28883456439</v>
      </c>
      <c r="C50" s="94">
        <v>35</v>
      </c>
      <c r="D50" s="94">
        <v>5469.0939667018392</v>
      </c>
      <c r="E50" s="94">
        <v>5.6508293536468619</v>
      </c>
      <c r="F50" s="94">
        <v>6.433584500042152E-14</v>
      </c>
      <c r="G50" s="94" t="s">
        <v>13</v>
      </c>
      <c r="H50" s="88" t="s">
        <v>25</v>
      </c>
      <c r="I50" s="106">
        <f>36-1</f>
        <v>35</v>
      </c>
      <c r="J50" s="106">
        <f>SUMSQ(H7:H42)/5-I54</f>
        <v>191418.28883455414</v>
      </c>
      <c r="K50" s="106">
        <f>J50/I50</f>
        <v>5469.0939667015473</v>
      </c>
      <c r="L50" s="106">
        <f>K50/K51</f>
        <v>5.6508293536459773</v>
      </c>
      <c r="M50" s="106">
        <f>FINV(0.05,I50,I51)</f>
        <v>1.5073343725904071</v>
      </c>
      <c r="N50" s="108" t="str">
        <f t="shared" ref="N50" si="2">IF(L50&gt;M50, "*", "tn")</f>
        <v>*</v>
      </c>
    </row>
    <row r="51" spans="1:14" x14ac:dyDescent="0.35">
      <c r="A51" s="94" t="s">
        <v>14</v>
      </c>
      <c r="B51" s="94">
        <v>135497.48318697978</v>
      </c>
      <c r="C51" s="94">
        <v>140</v>
      </c>
      <c r="D51" s="94">
        <v>967.83916562128411</v>
      </c>
      <c r="H51" s="88" t="s">
        <v>26</v>
      </c>
      <c r="I51" s="106">
        <f>I50*I49</f>
        <v>140</v>
      </c>
      <c r="J51" s="106">
        <f>J52-J50-J49</f>
        <v>135497.48318699375</v>
      </c>
      <c r="K51" s="106">
        <f>J51/I51</f>
        <v>967.83916562138393</v>
      </c>
      <c r="L51" s="106"/>
      <c r="M51" s="106"/>
      <c r="N51" s="108"/>
    </row>
    <row r="52" spans="1:14" ht="15" thickBot="1" x14ac:dyDescent="0.4">
      <c r="A52" s="109" t="s">
        <v>15</v>
      </c>
      <c r="B52" s="109">
        <v>327185.15111037716</v>
      </c>
      <c r="C52" s="109">
        <v>179</v>
      </c>
      <c r="D52" s="109">
        <v>1827.8500062032244</v>
      </c>
      <c r="E52" s="109"/>
      <c r="F52" s="109"/>
      <c r="H52" s="88" t="s">
        <v>15</v>
      </c>
      <c r="I52" s="106">
        <f>(36*5)-1</f>
        <v>179</v>
      </c>
      <c r="J52" s="106">
        <f>SUMSQ(B7:F42)-I54</f>
        <v>327185.1511103753</v>
      </c>
      <c r="K52" s="106"/>
      <c r="L52" s="106"/>
      <c r="M52" s="106"/>
      <c r="N52" s="108"/>
    </row>
    <row r="53" spans="1:14" x14ac:dyDescent="0.35">
      <c r="A53" s="94" t="s">
        <v>257</v>
      </c>
      <c r="H53" s="89"/>
      <c r="I53" s="110"/>
      <c r="J53" s="110"/>
      <c r="K53" s="110"/>
      <c r="L53" s="110"/>
      <c r="M53" s="111"/>
      <c r="N53" s="111"/>
    </row>
    <row r="54" spans="1:14" x14ac:dyDescent="0.35">
      <c r="A54" s="94" t="s">
        <v>258</v>
      </c>
      <c r="H54" s="89" t="s">
        <v>27</v>
      </c>
      <c r="I54" s="110">
        <f>SUMSQ(H44)/180</f>
        <v>7814477.4862297326</v>
      </c>
      <c r="J54" s="110"/>
      <c r="K54" s="110"/>
      <c r="L54" s="110"/>
      <c r="M54" s="111"/>
      <c r="N54" s="111"/>
    </row>
    <row r="55" spans="1:14" x14ac:dyDescent="0.35">
      <c r="A55" s="94" t="s">
        <v>259</v>
      </c>
      <c r="H55" s="89" t="s">
        <v>28</v>
      </c>
      <c r="I55" s="110">
        <f>(SQRT(K51)/G43)*100</f>
        <v>14.930964977861436</v>
      </c>
      <c r="J55" s="110"/>
      <c r="K55" s="110"/>
      <c r="L55" s="110"/>
      <c r="M55" s="111"/>
      <c r="N55" s="111"/>
    </row>
    <row r="56" spans="1:14" x14ac:dyDescent="0.35">
      <c r="A56" s="94" t="s">
        <v>260</v>
      </c>
    </row>
    <row r="57" spans="1:14" x14ac:dyDescent="0.35">
      <c r="A57" s="94" t="s">
        <v>261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7"/>
  <sheetViews>
    <sheetView topLeftCell="A43" workbookViewId="0">
      <selection activeCell="L29" sqref="L29"/>
    </sheetView>
  </sheetViews>
  <sheetFormatPr defaultColWidth="9.1796875" defaultRowHeight="14.5" x14ac:dyDescent="0.35"/>
  <cols>
    <col min="1" max="1" width="14.26953125" style="94" bestFit="1" customWidth="1"/>
    <col min="2" max="4" width="12.1796875" style="94" bestFit="1" customWidth="1"/>
    <col min="5" max="5" width="9.26953125" style="94" bestFit="1" customWidth="1"/>
    <col min="6" max="6" width="12" style="94" bestFit="1" customWidth="1"/>
    <col min="7" max="8" width="9.1796875" style="94"/>
    <col min="9" max="13" width="9.26953125" style="94" bestFit="1" customWidth="1"/>
    <col min="14" max="16384" width="9.1796875" style="94"/>
  </cols>
  <sheetData>
    <row r="1" spans="1:5" x14ac:dyDescent="0.35">
      <c r="A1" s="94" t="s">
        <v>2</v>
      </c>
    </row>
    <row r="2" spans="1:5" x14ac:dyDescent="0.35">
      <c r="A2" s="94" t="s">
        <v>262</v>
      </c>
    </row>
    <row r="5" spans="1:5" x14ac:dyDescent="0.35">
      <c r="A5" s="95" t="s">
        <v>263</v>
      </c>
      <c r="B5" s="95" t="s">
        <v>0</v>
      </c>
      <c r="C5" s="96"/>
      <c r="D5" s="97"/>
    </row>
    <row r="6" spans="1:5" x14ac:dyDescent="0.35">
      <c r="A6" s="95" t="s">
        <v>81</v>
      </c>
      <c r="B6" s="95">
        <v>1</v>
      </c>
      <c r="C6" s="98">
        <v>2</v>
      </c>
      <c r="D6" s="99" t="s">
        <v>3</v>
      </c>
      <c r="E6" s="94" t="s">
        <v>15</v>
      </c>
    </row>
    <row r="7" spans="1:5" x14ac:dyDescent="0.35">
      <c r="A7" s="95">
        <v>1</v>
      </c>
      <c r="B7" s="95">
        <v>14.23</v>
      </c>
      <c r="C7" s="98">
        <v>14.85</v>
      </c>
      <c r="D7" s="99">
        <v>14.54</v>
      </c>
      <c r="E7" s="94">
        <f>SUM(B7:C7)</f>
        <v>29.08</v>
      </c>
    </row>
    <row r="8" spans="1:5" x14ac:dyDescent="0.35">
      <c r="A8" s="100">
        <v>2</v>
      </c>
      <c r="B8" s="100">
        <v>14.96</v>
      </c>
      <c r="C8" s="94">
        <v>14.84</v>
      </c>
      <c r="D8" s="101">
        <v>14.9</v>
      </c>
      <c r="E8" s="94">
        <f t="shared" ref="E8:E42" si="0">SUM(B8:C8)</f>
        <v>29.8</v>
      </c>
    </row>
    <row r="9" spans="1:5" x14ac:dyDescent="0.35">
      <c r="A9" s="100">
        <v>3</v>
      </c>
      <c r="B9" s="100">
        <v>14.55</v>
      </c>
      <c r="C9" s="94">
        <v>15.26</v>
      </c>
      <c r="D9" s="101">
        <v>14.905000000000001</v>
      </c>
      <c r="E9" s="94">
        <f t="shared" si="0"/>
        <v>29.810000000000002</v>
      </c>
    </row>
    <row r="10" spans="1:5" x14ac:dyDescent="0.35">
      <c r="A10" s="100">
        <v>4</v>
      </c>
      <c r="B10" s="100">
        <v>15.28</v>
      </c>
      <c r="C10" s="94">
        <v>14</v>
      </c>
      <c r="D10" s="101">
        <v>14.64</v>
      </c>
      <c r="E10" s="94">
        <f t="shared" si="0"/>
        <v>29.28</v>
      </c>
    </row>
    <row r="11" spans="1:5" x14ac:dyDescent="0.35">
      <c r="A11" s="100">
        <v>5</v>
      </c>
      <c r="B11" s="100">
        <v>14.7</v>
      </c>
      <c r="C11" s="94">
        <v>15.66</v>
      </c>
      <c r="D11" s="101">
        <v>15.18</v>
      </c>
      <c r="E11" s="94">
        <f t="shared" si="0"/>
        <v>30.36</v>
      </c>
    </row>
    <row r="12" spans="1:5" x14ac:dyDescent="0.35">
      <c r="A12" s="100">
        <v>6</v>
      </c>
      <c r="B12" s="100">
        <v>14.34</v>
      </c>
      <c r="C12" s="94">
        <v>15.73</v>
      </c>
      <c r="D12" s="101">
        <v>15.035</v>
      </c>
      <c r="E12" s="94">
        <f t="shared" si="0"/>
        <v>30.07</v>
      </c>
    </row>
    <row r="13" spans="1:5" x14ac:dyDescent="0.35">
      <c r="A13" s="100">
        <v>7</v>
      </c>
      <c r="B13" s="100">
        <v>14.32</v>
      </c>
      <c r="C13" s="94">
        <v>14.97</v>
      </c>
      <c r="D13" s="101">
        <v>14.645</v>
      </c>
      <c r="E13" s="94">
        <f t="shared" si="0"/>
        <v>29.29</v>
      </c>
    </row>
    <row r="14" spans="1:5" x14ac:dyDescent="0.35">
      <c r="A14" s="100">
        <v>8</v>
      </c>
      <c r="B14" s="100">
        <v>17.91</v>
      </c>
      <c r="C14" s="94">
        <v>18.52</v>
      </c>
      <c r="D14" s="101">
        <v>18.215</v>
      </c>
      <c r="E14" s="94">
        <f t="shared" si="0"/>
        <v>36.43</v>
      </c>
    </row>
    <row r="15" spans="1:5" x14ac:dyDescent="0.35">
      <c r="A15" s="100">
        <v>9</v>
      </c>
      <c r="B15" s="100">
        <v>14.54</v>
      </c>
      <c r="C15" s="94">
        <v>13.54</v>
      </c>
      <c r="D15" s="101">
        <v>14.04</v>
      </c>
      <c r="E15" s="94">
        <f t="shared" si="0"/>
        <v>28.08</v>
      </c>
    </row>
    <row r="16" spans="1:5" x14ac:dyDescent="0.35">
      <c r="A16" s="100">
        <v>10</v>
      </c>
      <c r="B16" s="100">
        <v>13.06</v>
      </c>
      <c r="C16" s="94">
        <v>13.5</v>
      </c>
      <c r="D16" s="101">
        <v>13.280000000000001</v>
      </c>
      <c r="E16" s="94">
        <f t="shared" si="0"/>
        <v>26.560000000000002</v>
      </c>
    </row>
    <row r="17" spans="1:5" x14ac:dyDescent="0.35">
      <c r="A17" s="100">
        <v>11</v>
      </c>
      <c r="B17" s="100">
        <v>15.03</v>
      </c>
      <c r="C17" s="94">
        <v>14.91</v>
      </c>
      <c r="D17" s="101">
        <v>14.969999999999999</v>
      </c>
      <c r="E17" s="94">
        <f t="shared" si="0"/>
        <v>29.939999999999998</v>
      </c>
    </row>
    <row r="18" spans="1:5" x14ac:dyDescent="0.35">
      <c r="A18" s="100">
        <v>12</v>
      </c>
      <c r="B18" s="100">
        <v>13.6</v>
      </c>
      <c r="C18" s="94">
        <v>14.28</v>
      </c>
      <c r="D18" s="101">
        <v>13.94</v>
      </c>
      <c r="E18" s="94">
        <f t="shared" si="0"/>
        <v>27.88</v>
      </c>
    </row>
    <row r="19" spans="1:5" x14ac:dyDescent="0.35">
      <c r="A19" s="100">
        <v>13</v>
      </c>
      <c r="B19" s="100">
        <v>15.78</v>
      </c>
      <c r="C19" s="94">
        <v>15.66</v>
      </c>
      <c r="D19" s="101">
        <v>15.719999999999999</v>
      </c>
      <c r="E19" s="94">
        <f t="shared" si="0"/>
        <v>31.439999999999998</v>
      </c>
    </row>
    <row r="20" spans="1:5" x14ac:dyDescent="0.35">
      <c r="A20" s="100">
        <v>14</v>
      </c>
      <c r="B20" s="100">
        <v>13.6</v>
      </c>
      <c r="C20" s="94">
        <v>13.72</v>
      </c>
      <c r="D20" s="101">
        <v>13.66</v>
      </c>
      <c r="E20" s="94">
        <f t="shared" si="0"/>
        <v>27.32</v>
      </c>
    </row>
    <row r="21" spans="1:5" x14ac:dyDescent="0.35">
      <c r="A21" s="100">
        <v>15</v>
      </c>
      <c r="B21" s="100">
        <v>16.18</v>
      </c>
      <c r="C21" s="94">
        <v>15.73</v>
      </c>
      <c r="D21" s="101">
        <v>15.955</v>
      </c>
      <c r="E21" s="94">
        <f t="shared" si="0"/>
        <v>31.91</v>
      </c>
    </row>
    <row r="22" spans="1:5" x14ac:dyDescent="0.35">
      <c r="A22" s="100">
        <v>16</v>
      </c>
      <c r="B22" s="100">
        <v>13.93</v>
      </c>
      <c r="C22" s="94">
        <v>14.95</v>
      </c>
      <c r="D22" s="101">
        <v>14.44</v>
      </c>
      <c r="E22" s="94">
        <f t="shared" si="0"/>
        <v>28.88</v>
      </c>
    </row>
    <row r="23" spans="1:5" x14ac:dyDescent="0.35">
      <c r="A23" s="100">
        <v>17</v>
      </c>
      <c r="B23" s="100">
        <v>15.25</v>
      </c>
      <c r="C23" s="94">
        <v>16</v>
      </c>
      <c r="D23" s="101">
        <v>15.625</v>
      </c>
      <c r="E23" s="94">
        <f t="shared" si="0"/>
        <v>31.25</v>
      </c>
    </row>
    <row r="24" spans="1:5" x14ac:dyDescent="0.35">
      <c r="A24" s="100">
        <v>18</v>
      </c>
      <c r="B24" s="100">
        <v>18.079999999999998</v>
      </c>
      <c r="C24" s="94">
        <v>17.12</v>
      </c>
      <c r="D24" s="101">
        <v>17.600000000000001</v>
      </c>
      <c r="E24" s="94">
        <f t="shared" si="0"/>
        <v>35.200000000000003</v>
      </c>
    </row>
    <row r="25" spans="1:5" x14ac:dyDescent="0.35">
      <c r="A25" s="100">
        <v>19</v>
      </c>
      <c r="B25" s="100">
        <v>17.940000000000001</v>
      </c>
      <c r="C25" s="94">
        <v>18.010000000000002</v>
      </c>
      <c r="D25" s="101">
        <v>17.975000000000001</v>
      </c>
      <c r="E25" s="94">
        <f t="shared" si="0"/>
        <v>35.950000000000003</v>
      </c>
    </row>
    <row r="26" spans="1:5" x14ac:dyDescent="0.35">
      <c r="A26" s="100">
        <v>20</v>
      </c>
      <c r="B26" s="100">
        <v>14.84</v>
      </c>
      <c r="C26" s="94">
        <v>15.38</v>
      </c>
      <c r="D26" s="101">
        <v>15.11</v>
      </c>
      <c r="E26" s="94">
        <f t="shared" si="0"/>
        <v>30.22</v>
      </c>
    </row>
    <row r="27" spans="1:5" x14ac:dyDescent="0.35">
      <c r="A27" s="100">
        <v>21</v>
      </c>
      <c r="B27" s="100">
        <v>16.239999999999998</v>
      </c>
      <c r="C27" s="94">
        <v>15.76</v>
      </c>
      <c r="D27" s="101">
        <v>16</v>
      </c>
      <c r="E27" s="94">
        <f t="shared" si="0"/>
        <v>32</v>
      </c>
    </row>
    <row r="28" spans="1:5" x14ac:dyDescent="0.35">
      <c r="A28" s="100">
        <v>22</v>
      </c>
      <c r="B28" s="100">
        <v>17.89</v>
      </c>
      <c r="C28" s="94">
        <v>16.86</v>
      </c>
      <c r="D28" s="101">
        <v>17.375</v>
      </c>
      <c r="E28" s="94">
        <f t="shared" si="0"/>
        <v>34.75</v>
      </c>
    </row>
    <row r="29" spans="1:5" x14ac:dyDescent="0.35">
      <c r="A29" s="100">
        <v>23</v>
      </c>
      <c r="B29" s="100">
        <v>15.78</v>
      </c>
      <c r="C29" s="94">
        <v>14.82</v>
      </c>
      <c r="D29" s="101">
        <v>15.3</v>
      </c>
      <c r="E29" s="94">
        <f t="shared" si="0"/>
        <v>30.6</v>
      </c>
    </row>
    <row r="30" spans="1:5" x14ac:dyDescent="0.35">
      <c r="A30" s="100">
        <v>24</v>
      </c>
      <c r="B30" s="100">
        <v>16.22</v>
      </c>
      <c r="C30" s="94">
        <v>15.21</v>
      </c>
      <c r="D30" s="101">
        <v>15.715</v>
      </c>
      <c r="E30" s="94">
        <f t="shared" si="0"/>
        <v>31.43</v>
      </c>
    </row>
    <row r="31" spans="1:5" x14ac:dyDescent="0.35">
      <c r="A31" s="100">
        <v>25</v>
      </c>
      <c r="B31" s="100">
        <v>17.010000000000002</v>
      </c>
      <c r="C31" s="94">
        <v>16.420000000000002</v>
      </c>
      <c r="D31" s="101">
        <v>16.715000000000003</v>
      </c>
      <c r="E31" s="94">
        <f t="shared" si="0"/>
        <v>33.430000000000007</v>
      </c>
    </row>
    <row r="32" spans="1:5" x14ac:dyDescent="0.35">
      <c r="A32" s="100">
        <v>26</v>
      </c>
      <c r="B32" s="100">
        <v>14.12</v>
      </c>
      <c r="C32" s="94">
        <v>15.8</v>
      </c>
      <c r="D32" s="101">
        <v>14.96</v>
      </c>
      <c r="E32" s="94">
        <f t="shared" si="0"/>
        <v>29.92</v>
      </c>
    </row>
    <row r="33" spans="1:14" x14ac:dyDescent="0.35">
      <c r="A33" s="100">
        <v>27</v>
      </c>
      <c r="B33" s="100">
        <v>16.829999999999998</v>
      </c>
      <c r="C33" s="94">
        <v>17.28</v>
      </c>
      <c r="D33" s="101">
        <v>17.055</v>
      </c>
      <c r="E33" s="94">
        <f t="shared" si="0"/>
        <v>34.11</v>
      </c>
    </row>
    <row r="34" spans="1:14" x14ac:dyDescent="0.35">
      <c r="A34" s="100">
        <v>28</v>
      </c>
      <c r="B34" s="100">
        <v>19.46</v>
      </c>
      <c r="C34" s="94">
        <v>18.61</v>
      </c>
      <c r="D34" s="101">
        <v>19.035</v>
      </c>
      <c r="E34" s="94">
        <f t="shared" si="0"/>
        <v>38.07</v>
      </c>
    </row>
    <row r="35" spans="1:14" x14ac:dyDescent="0.35">
      <c r="A35" s="100">
        <v>29</v>
      </c>
      <c r="B35" s="100">
        <v>15.55</v>
      </c>
      <c r="C35" s="94">
        <v>14.72</v>
      </c>
      <c r="D35" s="101">
        <v>15.135000000000002</v>
      </c>
      <c r="E35" s="94">
        <f t="shared" si="0"/>
        <v>30.270000000000003</v>
      </c>
    </row>
    <row r="36" spans="1:14" x14ac:dyDescent="0.35">
      <c r="A36" s="100">
        <v>30</v>
      </c>
      <c r="B36" s="100">
        <v>16.77</v>
      </c>
      <c r="C36" s="94">
        <v>16.34</v>
      </c>
      <c r="D36" s="101">
        <v>16.555</v>
      </c>
      <c r="E36" s="94">
        <f t="shared" si="0"/>
        <v>33.11</v>
      </c>
    </row>
    <row r="37" spans="1:14" x14ac:dyDescent="0.35">
      <c r="A37" s="100">
        <v>31</v>
      </c>
      <c r="B37" s="100">
        <v>14.42</v>
      </c>
      <c r="C37" s="94">
        <v>14.32</v>
      </c>
      <c r="D37" s="101">
        <v>14.370000000000001</v>
      </c>
      <c r="E37" s="94">
        <f t="shared" si="0"/>
        <v>28.740000000000002</v>
      </c>
    </row>
    <row r="38" spans="1:14" x14ac:dyDescent="0.35">
      <c r="A38" s="100">
        <v>32</v>
      </c>
      <c r="B38" s="100">
        <v>16.260000000000002</v>
      </c>
      <c r="C38" s="94">
        <v>16.649999999999999</v>
      </c>
      <c r="D38" s="101">
        <v>16.454999999999998</v>
      </c>
      <c r="E38" s="94">
        <f t="shared" si="0"/>
        <v>32.909999999999997</v>
      </c>
    </row>
    <row r="39" spans="1:14" x14ac:dyDescent="0.35">
      <c r="A39" s="100">
        <v>33</v>
      </c>
      <c r="B39" s="100">
        <v>18.63</v>
      </c>
      <c r="C39" s="94">
        <v>19.12</v>
      </c>
      <c r="D39" s="101">
        <v>18.875</v>
      </c>
      <c r="E39" s="94">
        <f t="shared" si="0"/>
        <v>37.75</v>
      </c>
    </row>
    <row r="40" spans="1:14" x14ac:dyDescent="0.35">
      <c r="A40" s="100">
        <v>34</v>
      </c>
      <c r="B40" s="100">
        <v>19.72</v>
      </c>
      <c r="C40" s="94">
        <v>20.41</v>
      </c>
      <c r="D40" s="101">
        <v>20.064999999999998</v>
      </c>
      <c r="E40" s="94">
        <f t="shared" si="0"/>
        <v>40.129999999999995</v>
      </c>
    </row>
    <row r="41" spans="1:14" x14ac:dyDescent="0.35">
      <c r="A41" s="100">
        <v>35</v>
      </c>
      <c r="B41" s="100">
        <v>16.97</v>
      </c>
      <c r="C41" s="94">
        <v>16.23</v>
      </c>
      <c r="D41" s="101">
        <v>16.600000000000001</v>
      </c>
      <c r="E41" s="94">
        <f t="shared" si="0"/>
        <v>33.200000000000003</v>
      </c>
    </row>
    <row r="42" spans="1:14" x14ac:dyDescent="0.35">
      <c r="A42" s="100">
        <v>36</v>
      </c>
      <c r="B42" s="100">
        <v>16.03</v>
      </c>
      <c r="C42" s="94">
        <v>15.98</v>
      </c>
      <c r="D42" s="101">
        <v>16.005000000000003</v>
      </c>
      <c r="E42" s="94">
        <f t="shared" si="0"/>
        <v>32.010000000000005</v>
      </c>
    </row>
    <row r="43" spans="1:14" x14ac:dyDescent="0.35">
      <c r="A43" s="102" t="s">
        <v>3</v>
      </c>
      <c r="B43" s="102">
        <v>15.833888888888886</v>
      </c>
      <c r="C43" s="103">
        <v>15.865555555555554</v>
      </c>
      <c r="D43" s="104">
        <v>15.849722222222226</v>
      </c>
    </row>
    <row r="44" spans="1:14" x14ac:dyDescent="0.35">
      <c r="A44" s="94" t="s">
        <v>15</v>
      </c>
      <c r="B44" s="94">
        <f>SUM(B7:B42)</f>
        <v>570.01999999999987</v>
      </c>
      <c r="C44" s="94">
        <f>SUM(C7:C42)</f>
        <v>571.16</v>
      </c>
      <c r="D44" s="94">
        <f>SUM(D7:D42)</f>
        <v>570.59000000000015</v>
      </c>
      <c r="E44" s="94">
        <f>SUM(E7:E42)</f>
        <v>1141.1800000000003</v>
      </c>
    </row>
    <row r="46" spans="1:14" x14ac:dyDescent="0.35">
      <c r="A46" s="94" t="s">
        <v>5</v>
      </c>
    </row>
    <row r="47" spans="1:14" ht="15" thickBot="1" x14ac:dyDescent="0.4"/>
    <row r="48" spans="1:14" x14ac:dyDescent="0.35">
      <c r="A48" s="105" t="s">
        <v>6</v>
      </c>
      <c r="B48" s="105" t="s">
        <v>7</v>
      </c>
      <c r="C48" s="105" t="s">
        <v>8</v>
      </c>
      <c r="D48" s="105" t="s">
        <v>9</v>
      </c>
      <c r="E48" s="105" t="s">
        <v>10</v>
      </c>
      <c r="F48" s="105" t="s">
        <v>11</v>
      </c>
      <c r="H48" s="88" t="s">
        <v>51</v>
      </c>
      <c r="I48" s="88" t="s">
        <v>50</v>
      </c>
      <c r="J48" s="88" t="s">
        <v>21</v>
      </c>
      <c r="K48" s="88" t="s">
        <v>22</v>
      </c>
      <c r="L48" s="88" t="s">
        <v>23</v>
      </c>
      <c r="M48" s="88" t="s">
        <v>24</v>
      </c>
      <c r="N48" s="88"/>
    </row>
    <row r="49" spans="1:14" x14ac:dyDescent="0.35">
      <c r="A49" s="94" t="s">
        <v>12</v>
      </c>
      <c r="B49" s="94">
        <v>1.8049999995128019E-2</v>
      </c>
      <c r="C49" s="94">
        <v>1</v>
      </c>
      <c r="D49" s="94">
        <v>1.8049999995128019E-2</v>
      </c>
      <c r="E49" s="94">
        <v>6.1613408153280494E-2</v>
      </c>
      <c r="H49" s="88" t="s">
        <v>0</v>
      </c>
      <c r="I49" s="106">
        <f>2-1</f>
        <v>1</v>
      </c>
      <c r="J49" s="106">
        <f>SUMSQ(B44:C44)/36-I54</f>
        <v>1.8049999987852061E-2</v>
      </c>
      <c r="K49" s="106">
        <f>J49/I49</f>
        <v>1.8049999987852061E-2</v>
      </c>
      <c r="L49" s="107">
        <f>K49/K51</f>
        <v>6.1613408128312272E-2</v>
      </c>
      <c r="M49" s="106">
        <f>FINV(0.05,I49,I51)</f>
        <v>4.1213382003448995</v>
      </c>
      <c r="N49" s="108" t="str">
        <f>IF(L49&gt;M49, "*", "tn")</f>
        <v>tn</v>
      </c>
    </row>
    <row r="50" spans="1:14" x14ac:dyDescent="0.35">
      <c r="A50" s="94" t="s">
        <v>81</v>
      </c>
      <c r="B50" s="94">
        <v>178.59909444444565</v>
      </c>
      <c r="C50" s="94">
        <v>35</v>
      </c>
      <c r="D50" s="94">
        <v>5.1028312698413041</v>
      </c>
      <c r="E50" s="94">
        <v>17.418439105313968</v>
      </c>
      <c r="F50" s="94">
        <v>6.9594100854447928E-14</v>
      </c>
      <c r="G50" s="94" t="s">
        <v>13</v>
      </c>
      <c r="H50" s="88" t="s">
        <v>25</v>
      </c>
      <c r="I50" s="106">
        <f>36-1</f>
        <v>35</v>
      </c>
      <c r="J50" s="106">
        <f>SUMSQ(E7:E42)/2-I54</f>
        <v>178.59909444443474</v>
      </c>
      <c r="K50" s="106">
        <f>J50/I50</f>
        <v>5.1028312698409923</v>
      </c>
      <c r="L50" s="106">
        <f>K50/K51</f>
        <v>17.418439105275631</v>
      </c>
      <c r="M50" s="106">
        <f>FINV(0.05,I50,I51)</f>
        <v>1.7571395260834937</v>
      </c>
      <c r="N50" s="108" t="str">
        <f t="shared" ref="N50" si="1">IF(L50&gt;M50, "*", "tn")</f>
        <v>*</v>
      </c>
    </row>
    <row r="51" spans="1:14" x14ac:dyDescent="0.35">
      <c r="A51" s="94" t="s">
        <v>14</v>
      </c>
      <c r="B51" s="94">
        <v>10.253450000003681</v>
      </c>
      <c r="C51" s="94">
        <v>35</v>
      </c>
      <c r="D51" s="94">
        <v>0.29295571428581946</v>
      </c>
      <c r="H51" s="88" t="s">
        <v>26</v>
      </c>
      <c r="I51" s="106">
        <f>I50*I49</f>
        <v>35</v>
      </c>
      <c r="J51" s="106">
        <f>J52-J50-J49</f>
        <v>10.253450000025623</v>
      </c>
      <c r="K51" s="106">
        <f>J51/I51</f>
        <v>0.29295571428644634</v>
      </c>
      <c r="L51" s="106"/>
      <c r="M51" s="106"/>
      <c r="N51" s="108"/>
    </row>
    <row r="52" spans="1:14" ht="15" thickBot="1" x14ac:dyDescent="0.4">
      <c r="A52" s="109" t="s">
        <v>15</v>
      </c>
      <c r="B52" s="109">
        <v>188.87059444444446</v>
      </c>
      <c r="C52" s="109">
        <v>71</v>
      </c>
      <c r="D52" s="109">
        <v>2.6601492175273869</v>
      </c>
      <c r="E52" s="109"/>
      <c r="F52" s="109"/>
      <c r="H52" s="88" t="s">
        <v>15</v>
      </c>
      <c r="I52" s="106">
        <f>(36*2)-1</f>
        <v>71</v>
      </c>
      <c r="J52" s="106">
        <f>SUMSQ(B7:C42)-I54</f>
        <v>188.87059444444822</v>
      </c>
      <c r="K52" s="106"/>
      <c r="L52" s="106"/>
      <c r="M52" s="106"/>
      <c r="N52" s="108"/>
    </row>
    <row r="53" spans="1:14" x14ac:dyDescent="0.35">
      <c r="A53" s="94" t="s">
        <v>264</v>
      </c>
      <c r="H53" s="89"/>
      <c r="I53" s="110"/>
      <c r="J53" s="110"/>
      <c r="K53" s="110"/>
      <c r="L53" s="110"/>
      <c r="M53" s="111"/>
      <c r="N53" s="111"/>
    </row>
    <row r="54" spans="1:14" x14ac:dyDescent="0.35">
      <c r="A54" s="94" t="s">
        <v>265</v>
      </c>
      <c r="H54" s="89" t="s">
        <v>27</v>
      </c>
      <c r="I54" s="110">
        <f>SUMSQ(E44)/72</f>
        <v>18087.386005555563</v>
      </c>
      <c r="J54" s="110"/>
      <c r="K54" s="110"/>
      <c r="L54" s="110"/>
      <c r="M54" s="111"/>
      <c r="N54" s="111"/>
    </row>
    <row r="55" spans="1:14" x14ac:dyDescent="0.35">
      <c r="A55" s="94" t="s">
        <v>266</v>
      </c>
      <c r="H55" s="89" t="s">
        <v>28</v>
      </c>
      <c r="I55" s="110">
        <f>(SQRT(K51)/D43)*100</f>
        <v>3.4149105439594618</v>
      </c>
      <c r="J55" s="110"/>
      <c r="K55" s="110"/>
      <c r="L55" s="110"/>
      <c r="M55" s="111"/>
      <c r="N55" s="111"/>
    </row>
    <row r="56" spans="1:14" x14ac:dyDescent="0.35">
      <c r="A56" s="94" t="s">
        <v>267</v>
      </c>
    </row>
    <row r="57" spans="1:14" x14ac:dyDescent="0.35">
      <c r="A57" s="94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</vt:i4>
      </vt:variant>
    </vt:vector>
  </HeadingPairs>
  <TitlesOfParts>
    <vt:vector size="36" baseType="lpstr">
      <vt:lpstr>Intensitas Penyakit 2MSI</vt:lpstr>
      <vt:lpstr>Intensitas Penyakit 5MSI</vt:lpstr>
      <vt:lpstr>Jumlah Pustul 5MSI</vt:lpstr>
      <vt:lpstr>Klorofil</vt:lpstr>
      <vt:lpstr>Stomata</vt:lpstr>
      <vt:lpstr>Trikoma</vt:lpstr>
      <vt:lpstr>Tebal Epidermis</vt:lpstr>
      <vt:lpstr>Tebal Daun</vt:lpstr>
      <vt:lpstr>Lignin</vt:lpstr>
      <vt:lpstr>Luas Daun</vt:lpstr>
      <vt:lpstr>Tinggi Tanaman 2MST</vt:lpstr>
      <vt:lpstr>Tinggi Tanaman 3MST</vt:lpstr>
      <vt:lpstr>Tinggi Tanaman 4MST</vt:lpstr>
      <vt:lpstr>Tinggi Tanaman 5MST</vt:lpstr>
      <vt:lpstr>Tinggi Tanaman 6MST</vt:lpstr>
      <vt:lpstr>Jumlah Daun 2MST</vt:lpstr>
      <vt:lpstr>Jumlah Daun 3MST</vt:lpstr>
      <vt:lpstr>Jumlah Daun 4MST</vt:lpstr>
      <vt:lpstr>Jumlah Daun 5MST</vt:lpstr>
      <vt:lpstr>Jumlah Daun 6MST</vt:lpstr>
      <vt:lpstr>Cabang Produktif</vt:lpstr>
      <vt:lpstr>Polong Total</vt:lpstr>
      <vt:lpstr>Polong Isi</vt:lpstr>
      <vt:lpstr>Bobot Polong</vt:lpstr>
      <vt:lpstr>Bobot Biji</vt:lpstr>
      <vt:lpstr>Jumlah Biji </vt:lpstr>
      <vt:lpstr>Bobot 100 Biji</vt:lpstr>
      <vt:lpstr>Bintil Akar</vt:lpstr>
      <vt:lpstr>Jumlah Akar</vt:lpstr>
      <vt:lpstr>Panjang Akar</vt:lpstr>
      <vt:lpstr>Umur Berbunga</vt:lpstr>
      <vt:lpstr>Umur Panen</vt:lpstr>
      <vt:lpstr>ANOVA638258048008794404</vt:lpstr>
      <vt:lpstr>ANOVA638258049547162072</vt:lpstr>
      <vt:lpstr>ANOVA638258050849519089</vt:lpstr>
      <vt:lpstr>ANOVA638258674778434284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Anna Satyana</cp:lastModifiedBy>
  <cp:lastPrinted>2023-06-11T23:31:03Z</cp:lastPrinted>
  <dcterms:created xsi:type="dcterms:W3CDTF">2023-06-07T01:40:34Z</dcterms:created>
  <dcterms:modified xsi:type="dcterms:W3CDTF">2023-08-16T04:10:16Z</dcterms:modified>
</cp:coreProperties>
</file>