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rmem计算器T30" sheetId="1" r:id="rId1"/>
    <sheet name="rmem计算器T20&amp;T10" sheetId="2" r:id="rId2"/>
    <sheet name="ChangeLog" sheetId="3" r:id="rId3"/>
  </sheets>
  <calcPr calcId="144525"/>
  <extLst/>
</workbook>
</file>

<file path=xl/sharedStrings.xml><?xml version="1.0" encoding="utf-8"?>
<sst xmlns="http://schemas.openxmlformats.org/spreadsheetml/2006/main" count="41">
  <si>
    <t>使用说明：
1.设置Sensor、主路、次路、第三路分辨率，图像格式和nrVbs大小；
2.设置内存大小
3.设置编码分辨率(需要注意编码尺寸和通道分辨率不同的情形）；
4、设置是否是能通道:En，是否是能jpeg编码:EnJpeg，是否是能Smart：EnSmart,若HSkip类型为N1X，则选NO，否则选Yes
最后会自动算出内存分割cmdline，直接复制使用即可。</t>
  </si>
  <si>
    <t>设置分辨率</t>
  </si>
  <si>
    <t>图像格式</t>
  </si>
  <si>
    <t>nrvbs</t>
  </si>
  <si>
    <t>Sensor分辨率</t>
  </si>
  <si>
    <t>主路</t>
  </si>
  <si>
    <t>NV12</t>
  </si>
  <si>
    <t>次路</t>
  </si>
  <si>
    <t>第三路</t>
  </si>
  <si>
    <t>BGR0</t>
  </si>
  <si>
    <t>内存设置</t>
  </si>
  <si>
    <t>芯片型号</t>
  </si>
  <si>
    <t>内存大小</t>
  </si>
  <si>
    <t>128M</t>
  </si>
  <si>
    <t>T30</t>
  </si>
  <si>
    <t>码流</t>
  </si>
  <si>
    <t>En</t>
  </si>
  <si>
    <t>width</t>
  </si>
  <si>
    <t>height</t>
  </si>
  <si>
    <t>depth</t>
  </si>
  <si>
    <t>编码width</t>
  </si>
  <si>
    <t>编码height</t>
  </si>
  <si>
    <t>OSD</t>
  </si>
  <si>
    <t>码流buffer</t>
  </si>
  <si>
    <t>EnJpeg</t>
  </si>
  <si>
    <t>EnSmartH</t>
  </si>
  <si>
    <t>总和</t>
  </si>
  <si>
    <t>Yes</t>
  </si>
  <si>
    <t>No</t>
  </si>
  <si>
    <t>注：jpeg消耗空间不大，这里不加入计算</t>
  </si>
  <si>
    <t>剩余内存</t>
  </si>
  <si>
    <t>ncu</t>
  </si>
  <si>
    <t>rmem</t>
  </si>
  <si>
    <t>Byte</t>
  </si>
  <si>
    <t>K</t>
  </si>
  <si>
    <t>M</t>
  </si>
  <si>
    <t>uboot cmdline:</t>
  </si>
  <si>
    <t>64M</t>
  </si>
  <si>
    <t>T20</t>
  </si>
  <si>
    <t>ispmem</t>
  </si>
  <si>
    <t>2016/11/28 v1.0初版，添加T20及之前芯片计算
2017/9/20 v1.1版本，添加T20及之前芯片smart内存计算
2017/11/30 V1.2版本，添加T30芯片内存计算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</si>
</sst>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1">
    <font>
      <sz val="11"/>
      <color indexed="8"/>
      <name val="宋体"/>
      <charset val="134"/>
    </font>
    <font>
      <sz val="18"/>
      <color indexed="8"/>
      <name val="宋体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charset val="134"/>
    </font>
    <font>
      <sz val="18"/>
      <color indexed="8"/>
      <name val="宋体"/>
      <family val="3"/>
      <charset val="134"/>
    </font>
    <font>
      <sz val="18"/>
      <color indexed="20"/>
      <name val="宋体"/>
      <family val="3"/>
      <charset val="134"/>
    </font>
    <font>
      <sz val="18"/>
      <color indexed="20"/>
      <name val="宋体"/>
      <charset val="134"/>
    </font>
    <font>
      <sz val="18"/>
      <name val="宋体"/>
      <charset val="134"/>
    </font>
    <font>
      <b/>
      <sz val="18"/>
      <name val="宋体"/>
      <charset val="134"/>
    </font>
    <font>
      <sz val="14"/>
      <color indexed="8"/>
      <name val="宋体"/>
      <charset val="134"/>
    </font>
    <font>
      <sz val="18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" fillId="9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V28"/>
  <sheetViews>
    <sheetView tabSelected="1" workbookViewId="0">
      <selection activeCell="L8" sqref="L8"/>
    </sheetView>
  </sheetViews>
  <sheetFormatPr defaultColWidth="9" defaultRowHeight="22.5"/>
  <cols>
    <col min="1" max="2" width="6.125" style="5" customWidth="1"/>
    <col min="3" max="3" width="9.125" style="5" customWidth="1"/>
    <col min="4" max="4" width="17" style="5" customWidth="1"/>
    <col min="5" max="5" width="13.5" style="5" customWidth="1"/>
    <col min="6" max="6" width="9.125" style="5" customWidth="1"/>
    <col min="7" max="7" width="15.75" style="5" customWidth="1"/>
    <col min="8" max="8" width="17.625" style="5" customWidth="1"/>
    <col min="9" max="9" width="14.75" style="5" customWidth="1"/>
    <col min="10" max="10" width="15.75" style="5" customWidth="1"/>
    <col min="11" max="12" width="17.375" style="5" customWidth="1"/>
    <col min="13" max="13" width="14" style="5" customWidth="1"/>
    <col min="14" max="14" width="9" style="5"/>
    <col min="15" max="15" width="17.375" style="5" customWidth="1"/>
    <col min="16" max="16380" width="9" style="5"/>
  </cols>
  <sheetData>
    <row r="1" spans="1:15">
      <c r="A1" s="6" t="s">
        <v>0</v>
      </c>
      <c r="B1" s="6"/>
      <c r="C1" s="7"/>
      <c r="D1" s="7"/>
      <c r="E1" s="7"/>
      <c r="F1" s="7"/>
      <c r="G1" s="7"/>
      <c r="H1" s="7"/>
      <c r="I1" s="7"/>
      <c r="J1" s="7"/>
      <c r="M1"/>
      <c r="N1"/>
      <c r="O1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ht="45" customHeight="1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ht="4" customHeight="1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ht="30.95" customHeight="1" spans="1:10">
      <c r="A6" s="8" t="s">
        <v>1</v>
      </c>
      <c r="B6" s="9"/>
      <c r="C6" s="9"/>
      <c r="D6" s="9"/>
      <c r="E6" s="9"/>
      <c r="F6" s="9"/>
      <c r="G6" s="9"/>
      <c r="H6" s="10"/>
      <c r="I6" s="17" t="s">
        <v>2</v>
      </c>
      <c r="J6" s="33" t="s">
        <v>3</v>
      </c>
    </row>
    <row r="7" ht="23.1" customHeight="1" spans="1:12">
      <c r="A7" s="11" t="s">
        <v>4</v>
      </c>
      <c r="B7" s="11"/>
      <c r="C7" s="11"/>
      <c r="D7" s="12">
        <v>1920</v>
      </c>
      <c r="E7" s="12"/>
      <c r="F7" s="13"/>
      <c r="G7" s="14">
        <v>1080</v>
      </c>
      <c r="H7" s="15"/>
      <c r="I7" s="34"/>
      <c r="J7" s="34"/>
      <c r="K7" s="4"/>
      <c r="L7" s="4"/>
    </row>
    <row r="8" ht="23.1" customHeight="1" spans="1:12">
      <c r="A8" s="11" t="s">
        <v>5</v>
      </c>
      <c r="B8" s="11"/>
      <c r="C8" s="11"/>
      <c r="D8" s="12">
        <v>1920</v>
      </c>
      <c r="E8" s="12"/>
      <c r="F8" s="13"/>
      <c r="G8" s="14">
        <v>1080</v>
      </c>
      <c r="H8" s="15"/>
      <c r="I8" s="23" t="s">
        <v>6</v>
      </c>
      <c r="J8" s="23">
        <v>2</v>
      </c>
      <c r="K8" s="4"/>
      <c r="L8" s="4"/>
    </row>
    <row r="9" ht="27" customHeight="1" spans="1:12">
      <c r="A9" s="11" t="s">
        <v>7</v>
      </c>
      <c r="B9" s="11"/>
      <c r="C9" s="11"/>
      <c r="D9" s="12">
        <v>640</v>
      </c>
      <c r="E9" s="12"/>
      <c r="F9" s="13"/>
      <c r="G9" s="14">
        <v>360</v>
      </c>
      <c r="H9" s="15"/>
      <c r="I9" s="23" t="s">
        <v>6</v>
      </c>
      <c r="J9" s="23">
        <v>2</v>
      </c>
      <c r="K9" s="4"/>
      <c r="L9" s="4"/>
    </row>
    <row r="10" ht="27" customHeight="1" spans="1:12">
      <c r="A10" s="11" t="s">
        <v>8</v>
      </c>
      <c r="B10" s="11"/>
      <c r="C10" s="11"/>
      <c r="D10" s="12">
        <v>1280</v>
      </c>
      <c r="E10" s="12"/>
      <c r="F10" s="12"/>
      <c r="G10" s="14">
        <v>720</v>
      </c>
      <c r="H10" s="15"/>
      <c r="I10" s="23" t="s">
        <v>9</v>
      </c>
      <c r="J10" s="23">
        <v>2</v>
      </c>
      <c r="K10" s="4"/>
      <c r="L10" s="4"/>
    </row>
    <row r="11" s="3" customFormat="1" ht="15" customHeight="1"/>
    <row r="12" ht="27" customHeight="1" spans="1:7">
      <c r="A12" s="16" t="s">
        <v>10</v>
      </c>
      <c r="B12" s="16"/>
      <c r="C12" s="16"/>
      <c r="D12" s="16"/>
      <c r="E12" s="16"/>
      <c r="F12" s="16"/>
      <c r="G12" s="17" t="s">
        <v>11</v>
      </c>
    </row>
    <row r="13" ht="29.1" customHeight="1" spans="1:7">
      <c r="A13" s="18" t="s">
        <v>12</v>
      </c>
      <c r="B13" s="18"/>
      <c r="C13" s="18"/>
      <c r="D13" s="19" t="s">
        <v>13</v>
      </c>
      <c r="E13" s="19"/>
      <c r="F13" s="19"/>
      <c r="G13" s="20" t="s">
        <v>14</v>
      </c>
    </row>
    <row r="14" s="4" customFormat="1" ht="15" customHeight="1"/>
    <row r="15" ht="47.1" customHeight="1" spans="1:13">
      <c r="A15" s="21" t="s">
        <v>15</v>
      </c>
      <c r="B15" s="21" t="s">
        <v>16</v>
      </c>
      <c r="C15" s="21" t="s">
        <v>17</v>
      </c>
      <c r="D15" s="21" t="s">
        <v>18</v>
      </c>
      <c r="E15" s="21" t="s">
        <v>19</v>
      </c>
      <c r="F15" s="21" t="s">
        <v>3</v>
      </c>
      <c r="G15" s="21" t="s">
        <v>20</v>
      </c>
      <c r="H15" s="21" t="s">
        <v>21</v>
      </c>
      <c r="I15" s="21" t="s">
        <v>22</v>
      </c>
      <c r="J15" s="21" t="s">
        <v>23</v>
      </c>
      <c r="K15" s="21" t="s">
        <v>24</v>
      </c>
      <c r="L15" s="21" t="s">
        <v>25</v>
      </c>
      <c r="M15" s="21" t="s">
        <v>26</v>
      </c>
    </row>
    <row r="16" ht="30" customHeight="1" spans="1:13">
      <c r="A16" s="22">
        <v>1</v>
      </c>
      <c r="B16" s="22" t="s">
        <v>27</v>
      </c>
      <c r="C16" s="23">
        <f t="shared" ref="C16:C18" si="0">D8</f>
        <v>1920</v>
      </c>
      <c r="D16" s="23">
        <f t="shared" ref="D16:D18" si="1">G8</f>
        <v>1080</v>
      </c>
      <c r="E16" s="23">
        <f t="shared" ref="E16:E18" si="2">IF(I8="NV12",1.5,IF(I8="RGB565",2,IF(I8="BGR0",4,1.5)))</f>
        <v>1.5</v>
      </c>
      <c r="F16" s="23">
        <f>J8</f>
        <v>2</v>
      </c>
      <c r="G16" s="24">
        <f t="shared" ref="G16:G18" si="3">C16</f>
        <v>1920</v>
      </c>
      <c r="H16" s="23">
        <f t="shared" ref="H16:H18" si="4">D16</f>
        <v>1080</v>
      </c>
      <c r="I16" s="23">
        <f>CEILING(1*1024*1024,4096)</f>
        <v>1048576</v>
      </c>
      <c r="J16" s="23">
        <f>CEILING(IF(G13="T10",1280*960,IF(G13="T20",1920*1080,2048*1536)),4096)</f>
        <v>3145728</v>
      </c>
      <c r="K16" s="23" t="s">
        <v>27</v>
      </c>
      <c r="L16" s="23" t="s">
        <v>28</v>
      </c>
      <c r="M16" s="23">
        <f>IF(B16="Yes",CEILING((CEILING(C16,16)*CEILING(D16,16)*E16*F16),4096)+IF(I8="NV12",IF(AND(C16=G16,D16=H16),0,CEILING(CEILING(G16,16)*CEILING(H16,16)*E16,4096))+CEILING(((CEILING(C16,16)+32)*(CEILING(D16,16)+48)+256+1024)*E16*IF(L16="YES",3,2)+256+20480+256,4096)+I16+J16+IF(K16="YES",CEILING(20480+256,4096),0),0),0)</f>
        <v>17166336</v>
      </c>
    </row>
    <row r="17" ht="27" customHeight="1" spans="1:13">
      <c r="A17" s="22">
        <v>2</v>
      </c>
      <c r="B17" s="22" t="s">
        <v>27</v>
      </c>
      <c r="C17" s="23">
        <f>D9</f>
        <v>640</v>
      </c>
      <c r="D17" s="23">
        <f>G9</f>
        <v>360</v>
      </c>
      <c r="E17" s="23">
        <f>IF(I9="NV12",1.5,IF(I9="RGB565",2,IF(I9="BGR0",4,1.5)))</f>
        <v>1.5</v>
      </c>
      <c r="F17" s="23">
        <f>J9</f>
        <v>2</v>
      </c>
      <c r="G17" s="24">
        <f>C17</f>
        <v>640</v>
      </c>
      <c r="H17" s="23">
        <f>D17</f>
        <v>360</v>
      </c>
      <c r="I17" s="23">
        <v>0</v>
      </c>
      <c r="J17" s="23">
        <v>0</v>
      </c>
      <c r="K17" s="23" t="s">
        <v>28</v>
      </c>
      <c r="L17" s="23" t="s">
        <v>28</v>
      </c>
      <c r="M17" s="23">
        <f>IF(B17="Yes",CEILING((CEILING(C17,16)*CEILING(D17,16)*E17*F17),4096)+IF(I9="NV12",IF(AND(C17=G17,D17=H17),0,CEILING(CEILING(G17,16)*CEILING(H17,16)*E17,4096))+CEILING(((CEILING(C17,16)+32)*(CEILING(D17,16)+48)+256+1024)*E17*IF(L17="YES",3,2)+256+20480+256,4096)+I17+J17+IF(K17="YES",CEILING(20480+256,4096),0),0),0)</f>
        <v>1572864</v>
      </c>
    </row>
    <row r="18" ht="27" customHeight="1" spans="1:13">
      <c r="A18" s="22">
        <v>3</v>
      </c>
      <c r="B18" s="22" t="s">
        <v>28</v>
      </c>
      <c r="C18" s="23">
        <f>D10</f>
        <v>1280</v>
      </c>
      <c r="D18" s="23">
        <f>G10</f>
        <v>720</v>
      </c>
      <c r="E18" s="23">
        <f>IF(I10="NV12",1.5,IF(I10="RGB565",2,IF(I10="BGR0",4,1.5)))</f>
        <v>4</v>
      </c>
      <c r="F18" s="23">
        <f>J10</f>
        <v>2</v>
      </c>
      <c r="G18" s="24">
        <f>C18</f>
        <v>1280</v>
      </c>
      <c r="H18" s="23">
        <f>D18</f>
        <v>720</v>
      </c>
      <c r="I18" s="23">
        <v>0</v>
      </c>
      <c r="J18" s="23">
        <v>0</v>
      </c>
      <c r="K18" s="23" t="s">
        <v>28</v>
      </c>
      <c r="L18" s="23" t="s">
        <v>28</v>
      </c>
      <c r="M18" s="23">
        <f>IF(B18="Yes",CEILING((CEILING(C18,16)*CEILING(D18,16)*E18*F18),4096)+IF(I10="NV12",IF(AND(C18=G18,D18=H18),0,CEILING(CEILING(G18,16)*CEILING(H18,16)*E18,4096))+CEILING(((CEILING(C18,16)+32)*(CEILING(D18,16)+48)+256+1024)*E18*IF(L18="YES",3,2)+256+20480,4096)+I18+J18+IF(K18="YES",CEILING(20480,4096),0),0),0)</f>
        <v>0</v>
      </c>
    </row>
    <row r="19" ht="21" customHeight="1" spans="1:13">
      <c r="A19" s="25" t="s">
        <v>29</v>
      </c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ht="14.1" customHeight="1"/>
    <row r="21" ht="36" customHeight="1" spans="1:15">
      <c r="A21" s="27"/>
      <c r="B21" s="27"/>
      <c r="C21" s="27"/>
      <c r="D21" s="28" t="s">
        <v>30</v>
      </c>
      <c r="E21" s="28"/>
      <c r="F21" s="28"/>
      <c r="G21" s="28" t="s">
        <v>31</v>
      </c>
      <c r="H21" s="28"/>
      <c r="I21" s="28" t="s">
        <v>32</v>
      </c>
      <c r="J21" s="28"/>
      <c r="M21"/>
      <c r="N21"/>
      <c r="O21"/>
    </row>
    <row r="22" ht="36.95" customHeight="1" spans="1:15">
      <c r="A22" s="27" t="s">
        <v>33</v>
      </c>
      <c r="B22" s="27"/>
      <c r="C22" s="27"/>
      <c r="D22" s="16">
        <f>CEILING(1024*1024*IF(D13="64M",64,128)-G22-I22,1024)</f>
        <v>112201728</v>
      </c>
      <c r="E22" s="16"/>
      <c r="F22" s="16"/>
      <c r="G22" s="29">
        <f>CEILING(CEILING($D$7,16)*CEILING($G$7,8)*3/2,4096)+CEILING(CEILING((CEILING($D$7,28)/28),16)*((CEILING($G$7,28)/28)+1)*50,4096)</f>
        <v>3276800</v>
      </c>
      <c r="H22" s="29"/>
      <c r="I22" s="35">
        <f>CEILING(M16+M17+M18,1024)</f>
        <v>18739200</v>
      </c>
      <c r="J22" s="35"/>
      <c r="M22"/>
      <c r="N22"/>
      <c r="O22"/>
    </row>
    <row r="23" ht="33.95" customHeight="1" spans="1:15">
      <c r="A23" s="27" t="s">
        <v>34</v>
      </c>
      <c r="B23" s="27"/>
      <c r="C23" s="27"/>
      <c r="D23" s="16">
        <f t="shared" ref="D23:I23" si="5">D22/1024</f>
        <v>109572</v>
      </c>
      <c r="E23" s="16"/>
      <c r="F23" s="16"/>
      <c r="G23" s="29">
        <f>G22/1024</f>
        <v>3200</v>
      </c>
      <c r="H23" s="29"/>
      <c r="I23" s="36">
        <f>I22/1024</f>
        <v>18300</v>
      </c>
      <c r="J23" s="36"/>
      <c r="M23"/>
      <c r="N23"/>
      <c r="O23"/>
    </row>
    <row r="24" ht="30" customHeight="1" spans="1:15">
      <c r="A24" s="27" t="s">
        <v>35</v>
      </c>
      <c r="B24" s="27"/>
      <c r="C24" s="27"/>
      <c r="D24" s="16">
        <f>IF(D13="64M",64,IF(D13="128M",128,D13))-G24-I24</f>
        <v>106</v>
      </c>
      <c r="E24" s="16"/>
      <c r="F24" s="16"/>
      <c r="G24" s="29">
        <f>ROUNDUP(G23/1024,0)</f>
        <v>4</v>
      </c>
      <c r="H24" s="29"/>
      <c r="I24" s="36">
        <f>ROUNDUP(I23/1024,0)</f>
        <v>18</v>
      </c>
      <c r="J24" s="36"/>
      <c r="M24"/>
      <c r="N24"/>
      <c r="O24"/>
    </row>
    <row r="25" ht="18.95" customHeight="1" spans="13:15">
      <c r="M25"/>
      <c r="N25"/>
      <c r="O25"/>
    </row>
    <row r="26" spans="1:15">
      <c r="A26" s="30" t="s">
        <v>36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/>
      <c r="N26"/>
      <c r="O26"/>
    </row>
    <row r="27" ht="18" customHeight="1" spans="1:15">
      <c r="A27" s="31" t="str">
        <f>"mem="&amp;D23&amp;"K@0x0"&amp;"  rmem="&amp;(G23+I23)&amp;"K@0x"&amp;DEC2HEX(D23*1024,7)</f>
        <v>mem=109572K@0x0  rmem=21500K@0x6B01000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/>
      <c r="N27"/>
      <c r="O27"/>
    </row>
    <row r="28" ht="21.75" customHeight="1" spans="1:15">
      <c r="A28" s="32" t="str">
        <f>"mem="&amp;D24&amp;"M@0x0"&amp;" rmem="&amp;(G24+I24)&amp;"M@0x"&amp;DEC2HEX(D24*1024*1024,7)</f>
        <v>mem=106M@0x0 rmem=22M@0x6A00000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/>
      <c r="N28"/>
      <c r="O28"/>
    </row>
  </sheetData>
  <mergeCells count="38">
    <mergeCell ref="A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XEV11"/>
    <mergeCell ref="A12:F12"/>
    <mergeCell ref="A13:C13"/>
    <mergeCell ref="D13:F13"/>
    <mergeCell ref="A14:XEV14"/>
    <mergeCell ref="A19:M19"/>
    <mergeCell ref="A21:C21"/>
    <mergeCell ref="D21:F21"/>
    <mergeCell ref="G21:H21"/>
    <mergeCell ref="I21:J21"/>
    <mergeCell ref="A22:C22"/>
    <mergeCell ref="D22:F22"/>
    <mergeCell ref="G22:H22"/>
    <mergeCell ref="I22:J22"/>
    <mergeCell ref="A23:C23"/>
    <mergeCell ref="D23:F23"/>
    <mergeCell ref="G23:H23"/>
    <mergeCell ref="I23:J23"/>
    <mergeCell ref="A24:C24"/>
    <mergeCell ref="D24:F24"/>
    <mergeCell ref="G24:H24"/>
    <mergeCell ref="I24:J24"/>
    <mergeCell ref="A27:K27"/>
    <mergeCell ref="A28:K28"/>
    <mergeCell ref="A1:J4"/>
  </mergeCells>
  <dataValidations count="6">
    <dataValidation allowBlank="1" showInputMessage="1" showErrorMessage="1" sqref="I7 J7"/>
    <dataValidation type="list" allowBlank="1" showInputMessage="1" showErrorMessage="1" sqref="D13:F13">
      <formula1>"64M,128M"</formula1>
    </dataValidation>
    <dataValidation type="list" showInputMessage="1" showErrorMessage="1" sqref="G13">
      <formula1>"T30"</formula1>
    </dataValidation>
    <dataValidation type="list" allowBlank="1" showInputMessage="1" showErrorMessage="1" sqref="K16 K17 K18 B16:B18">
      <formula1>"Yes,No"</formula1>
    </dataValidation>
    <dataValidation type="list" allowBlank="1" showInputMessage="1" showErrorMessage="1" sqref="I8:I10">
      <formula1>"NV12,BGR0"</formula1>
    </dataValidation>
    <dataValidation type="list" allowBlank="1" showInputMessage="1" showErrorMessage="1" sqref="L16 L17 L18">
      <formula1>"No"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V28"/>
  <sheetViews>
    <sheetView workbookViewId="0">
      <selection activeCell="K8" sqref="K8"/>
    </sheetView>
  </sheetViews>
  <sheetFormatPr defaultColWidth="9" defaultRowHeight="22.5"/>
  <cols>
    <col min="1" max="2" width="6.125" style="5" customWidth="1"/>
    <col min="3" max="3" width="9.125" style="5" customWidth="1"/>
    <col min="4" max="4" width="17" style="5" customWidth="1"/>
    <col min="5" max="5" width="13.5" style="5" customWidth="1"/>
    <col min="6" max="6" width="9.125" style="5" customWidth="1"/>
    <col min="7" max="7" width="15.75" style="5" customWidth="1"/>
    <col min="8" max="8" width="17.625" style="5" customWidth="1"/>
    <col min="9" max="9" width="14.75" style="5" customWidth="1"/>
    <col min="10" max="10" width="15.75" style="5" customWidth="1"/>
    <col min="11" max="12" width="17.375" style="5" customWidth="1"/>
    <col min="13" max="13" width="14" style="5" customWidth="1"/>
    <col min="14" max="14" width="9" style="5"/>
    <col min="15" max="15" width="17.375" style="5" customWidth="1"/>
    <col min="16" max="16380" width="9" style="5"/>
  </cols>
  <sheetData>
    <row r="1" spans="1:15">
      <c r="A1" s="6" t="s">
        <v>0</v>
      </c>
      <c r="B1" s="6"/>
      <c r="C1" s="7"/>
      <c r="D1" s="7"/>
      <c r="E1" s="7"/>
      <c r="F1" s="7"/>
      <c r="G1" s="7"/>
      <c r="H1" s="7"/>
      <c r="I1" s="7"/>
      <c r="J1" s="7"/>
      <c r="M1"/>
      <c r="N1"/>
      <c r="O1"/>
    </row>
    <row r="2" ht="13.5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ht="13.5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ht="42" customHeight="1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ht="8" customHeight="1"/>
    <row r="6" ht="30.95" customHeight="1" spans="1:10">
      <c r="A6" s="8" t="s">
        <v>1</v>
      </c>
      <c r="B6" s="9"/>
      <c r="C6" s="9"/>
      <c r="D6" s="9"/>
      <c r="E6" s="9"/>
      <c r="F6" s="9"/>
      <c r="G6" s="9"/>
      <c r="H6" s="10"/>
      <c r="I6" s="17" t="s">
        <v>2</v>
      </c>
      <c r="J6" s="33" t="s">
        <v>3</v>
      </c>
    </row>
    <row r="7" ht="23.1" customHeight="1" spans="1:12">
      <c r="A7" s="11" t="s">
        <v>4</v>
      </c>
      <c r="B7" s="11"/>
      <c r="C7" s="11"/>
      <c r="D7" s="12">
        <v>1920</v>
      </c>
      <c r="E7" s="12"/>
      <c r="F7" s="13"/>
      <c r="G7" s="14">
        <v>1080</v>
      </c>
      <c r="H7" s="15"/>
      <c r="I7" s="34"/>
      <c r="J7" s="34"/>
      <c r="K7" s="4"/>
      <c r="L7" s="4"/>
    </row>
    <row r="8" ht="23.1" customHeight="1" spans="1:12">
      <c r="A8" s="11" t="s">
        <v>5</v>
      </c>
      <c r="B8" s="11"/>
      <c r="C8" s="11"/>
      <c r="D8" s="12">
        <v>1920</v>
      </c>
      <c r="E8" s="12"/>
      <c r="F8" s="13"/>
      <c r="G8" s="14">
        <v>1080</v>
      </c>
      <c r="H8" s="15"/>
      <c r="I8" s="23" t="s">
        <v>6</v>
      </c>
      <c r="J8" s="23">
        <v>2</v>
      </c>
      <c r="K8" s="4"/>
      <c r="L8" s="4"/>
    </row>
    <row r="9" ht="27" customHeight="1" spans="1:12">
      <c r="A9" s="11" t="s">
        <v>7</v>
      </c>
      <c r="B9" s="11"/>
      <c r="C9" s="11"/>
      <c r="D9" s="12">
        <v>640</v>
      </c>
      <c r="E9" s="12"/>
      <c r="F9" s="13"/>
      <c r="G9" s="14">
        <v>360</v>
      </c>
      <c r="H9" s="15"/>
      <c r="I9" s="23" t="s">
        <v>6</v>
      </c>
      <c r="J9" s="23">
        <v>2</v>
      </c>
      <c r="K9" s="4"/>
      <c r="L9" s="4"/>
    </row>
    <row r="10" ht="27" customHeight="1" spans="1:12">
      <c r="A10" s="11" t="s">
        <v>8</v>
      </c>
      <c r="B10" s="11"/>
      <c r="C10" s="11"/>
      <c r="D10" s="12">
        <v>1280</v>
      </c>
      <c r="E10" s="12"/>
      <c r="F10" s="12"/>
      <c r="G10" s="14">
        <v>720</v>
      </c>
      <c r="H10" s="15"/>
      <c r="I10" s="23" t="s">
        <v>9</v>
      </c>
      <c r="J10" s="23">
        <v>2</v>
      </c>
      <c r="K10" s="4"/>
      <c r="L10" s="4"/>
    </row>
    <row r="11" s="3" customFormat="1" ht="15" customHeight="1"/>
    <row r="12" ht="27" customHeight="1" spans="1:7">
      <c r="A12" s="16" t="s">
        <v>10</v>
      </c>
      <c r="B12" s="16"/>
      <c r="C12" s="16"/>
      <c r="D12" s="16"/>
      <c r="E12" s="16"/>
      <c r="F12" s="16"/>
      <c r="G12" s="17" t="s">
        <v>11</v>
      </c>
    </row>
    <row r="13" ht="29.1" customHeight="1" spans="1:7">
      <c r="A13" s="18" t="s">
        <v>12</v>
      </c>
      <c r="B13" s="18"/>
      <c r="C13" s="18"/>
      <c r="D13" s="19" t="s">
        <v>37</v>
      </c>
      <c r="E13" s="19"/>
      <c r="F13" s="19"/>
      <c r="G13" s="20" t="s">
        <v>38</v>
      </c>
    </row>
    <row r="14" s="4" customFormat="1" ht="15" customHeight="1"/>
    <row r="15" ht="47.1" customHeight="1" spans="1:13">
      <c r="A15" s="21" t="s">
        <v>15</v>
      </c>
      <c r="B15" s="21" t="s">
        <v>16</v>
      </c>
      <c r="C15" s="21" t="s">
        <v>17</v>
      </c>
      <c r="D15" s="21" t="s">
        <v>18</v>
      </c>
      <c r="E15" s="21" t="s">
        <v>19</v>
      </c>
      <c r="F15" s="21" t="s">
        <v>3</v>
      </c>
      <c r="G15" s="21" t="s">
        <v>20</v>
      </c>
      <c r="H15" s="21" t="s">
        <v>21</v>
      </c>
      <c r="I15" s="21" t="s">
        <v>22</v>
      </c>
      <c r="J15" s="21" t="s">
        <v>23</v>
      </c>
      <c r="K15" s="21" t="s">
        <v>24</v>
      </c>
      <c r="L15" s="21" t="s">
        <v>25</v>
      </c>
      <c r="M15" s="21" t="s">
        <v>26</v>
      </c>
    </row>
    <row r="16" ht="30" customHeight="1" spans="1:13">
      <c r="A16" s="22">
        <v>1</v>
      </c>
      <c r="B16" s="22" t="s">
        <v>27</v>
      </c>
      <c r="C16" s="23">
        <f t="shared" ref="C16:C18" si="0">D8</f>
        <v>1920</v>
      </c>
      <c r="D16" s="23">
        <f t="shared" ref="D16:D18" si="1">G8</f>
        <v>1080</v>
      </c>
      <c r="E16" s="23">
        <f t="shared" ref="E16:E18" si="2">IF(I8="NV12",1.5,IF(I8="RGB565",2,IF(I8="BGR0",4,1.5)))</f>
        <v>1.5</v>
      </c>
      <c r="F16" s="23">
        <f t="shared" ref="F16:F18" si="3">J8</f>
        <v>2</v>
      </c>
      <c r="G16" s="24">
        <f t="shared" ref="G16:G18" si="4">C16</f>
        <v>1920</v>
      </c>
      <c r="H16" s="23">
        <f t="shared" ref="H16:H18" si="5">D16</f>
        <v>1080</v>
      </c>
      <c r="I16" s="23">
        <f>CEILING(1*1024*1024,4096)</f>
        <v>1048576</v>
      </c>
      <c r="J16" s="23">
        <f>CEILING(IF(G13="T10",1280*960,IF(G13="T20",1920*1080,2048*1536)),4096)</f>
        <v>2076672</v>
      </c>
      <c r="K16" s="23" t="s">
        <v>27</v>
      </c>
      <c r="L16" s="23" t="s">
        <v>28</v>
      </c>
      <c r="M16" s="23">
        <f>IF(B16="Yes",CEILING((CEILING(C16,16)*CEILING(D16,16)*E16*F16),4096)+IF(I8="NV12",IF(AND(C16=G16,D16=H16),0,CEILING(CEILING(G16,16)*CEILING(H16,16)*E16,4096))+CEILING(((CEILING(C16,16)+32)*(CEILING(D16,16)+48)+256+1024)*E16*IF(L16="YES",3,2)+256+20480+256,4096)+I16+J16+IF(K16="YES",CEILING(20480+256,4096),0),0),0)</f>
        <v>16097280</v>
      </c>
    </row>
    <row r="17" ht="27" customHeight="1" spans="1:13">
      <c r="A17" s="22">
        <v>2</v>
      </c>
      <c r="B17" s="22" t="s">
        <v>27</v>
      </c>
      <c r="C17" s="23">
        <f>D9</f>
        <v>640</v>
      </c>
      <c r="D17" s="23">
        <f>G9</f>
        <v>360</v>
      </c>
      <c r="E17" s="23">
        <f>IF(I9="NV12",1.5,IF(I9="RGB565",2,IF(I9="BGR0",4,1.5)))</f>
        <v>1.5</v>
      </c>
      <c r="F17" s="23">
        <f>J9</f>
        <v>2</v>
      </c>
      <c r="G17" s="24">
        <f>C17</f>
        <v>640</v>
      </c>
      <c r="H17" s="23">
        <f>D17</f>
        <v>360</v>
      </c>
      <c r="I17" s="23">
        <v>0</v>
      </c>
      <c r="J17" s="23">
        <v>0</v>
      </c>
      <c r="K17" s="23" t="s">
        <v>28</v>
      </c>
      <c r="L17" s="23" t="s">
        <v>28</v>
      </c>
      <c r="M17" s="23">
        <f>IF(B17="Yes",CEILING((CEILING(C17,16)*CEILING(D17,16)*E17*F17),4096)+IF(I9="NV12",IF(AND(C17=G17,D17=H17),0,CEILING(CEILING(G17,16)*CEILING(H17,16)*E17,4096))+CEILING(((CEILING(C17,16)+32)*(CEILING(D17,16)+48)+256+1024)*E17*IF(L17="YES",3,2)+256+20480+256,4096)+I17+J17+IF(K17="YES",CEILING(20480+256,4096),0),0),0)</f>
        <v>1572864</v>
      </c>
    </row>
    <row r="18" ht="27" customHeight="1" spans="1:13">
      <c r="A18" s="22">
        <v>3</v>
      </c>
      <c r="B18" s="22" t="s">
        <v>28</v>
      </c>
      <c r="C18" s="23">
        <f>D10</f>
        <v>1280</v>
      </c>
      <c r="D18" s="23">
        <f>G10</f>
        <v>720</v>
      </c>
      <c r="E18" s="23">
        <f>IF(I10="NV12",1.5,IF(I10="RGB565",2,IF(I10="BGR0",4,1.5)))</f>
        <v>4</v>
      </c>
      <c r="F18" s="23">
        <f>J10</f>
        <v>2</v>
      </c>
      <c r="G18" s="24">
        <f>C18</f>
        <v>1280</v>
      </c>
      <c r="H18" s="23">
        <f>D18</f>
        <v>720</v>
      </c>
      <c r="I18" s="23">
        <v>0</v>
      </c>
      <c r="J18" s="23">
        <v>0</v>
      </c>
      <c r="K18" s="23" t="s">
        <v>28</v>
      </c>
      <c r="L18" s="23" t="s">
        <v>28</v>
      </c>
      <c r="M18" s="23">
        <f>IF(B18="Yes",CEILING((CEILING(C18,16)*CEILING(D18,16)*E18*F18),4096)+IF(I10="NV12",IF(AND(C18=G18,D18=H18),0,CEILING(CEILING(G18,16)*CEILING(H18,16)*E18,4096))+CEILING(((CEILING(C18,16)+32)*(CEILING(D18,16)+48)+256+1024)*E18*IF(L18="YES",3,2)+256+20480,4096)+I18+J18+IF(K18="YES",CEILING(20480,4096),0),0),0)</f>
        <v>0</v>
      </c>
    </row>
    <row r="19" ht="21" customHeight="1" spans="1:13">
      <c r="A19" s="25" t="s">
        <v>29</v>
      </c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ht="14.1" customHeight="1"/>
    <row r="21" ht="36" customHeight="1" spans="1:15">
      <c r="A21" s="27"/>
      <c r="B21" s="27"/>
      <c r="C21" s="27"/>
      <c r="D21" s="28" t="s">
        <v>30</v>
      </c>
      <c r="E21" s="28"/>
      <c r="F21" s="28"/>
      <c r="G21" s="28" t="s">
        <v>39</v>
      </c>
      <c r="H21" s="28"/>
      <c r="I21" s="28" t="s">
        <v>32</v>
      </c>
      <c r="J21" s="28"/>
      <c r="M21"/>
      <c r="N21"/>
      <c r="O21"/>
    </row>
    <row r="22" ht="36.95" customHeight="1" spans="1:15">
      <c r="A22" s="27" t="s">
        <v>33</v>
      </c>
      <c r="B22" s="27"/>
      <c r="C22" s="27"/>
      <c r="D22" s="16">
        <f>CEILING(1024*1024*IF(D13="64M",64,128)-G22-I22,1024)</f>
        <v>41082880</v>
      </c>
      <c r="E22" s="16"/>
      <c r="F22" s="16"/>
      <c r="G22" s="29">
        <f>CEILING(CEILING($D$7,16)*CEILING($G$7,16)*4,1024)</f>
        <v>8355840</v>
      </c>
      <c r="H22" s="29"/>
      <c r="I22" s="35">
        <f>CEILING(M16+M17+M18,1024)</f>
        <v>17670144</v>
      </c>
      <c r="J22" s="35"/>
      <c r="M22"/>
      <c r="N22"/>
      <c r="O22"/>
    </row>
    <row r="23" ht="33.95" customHeight="1" spans="1:15">
      <c r="A23" s="27" t="s">
        <v>34</v>
      </c>
      <c r="B23" s="27"/>
      <c r="C23" s="27"/>
      <c r="D23" s="16">
        <f t="shared" ref="D23:I23" si="6">D22/1024</f>
        <v>40120</v>
      </c>
      <c r="E23" s="16"/>
      <c r="F23" s="16"/>
      <c r="G23" s="29">
        <f>G22/1024</f>
        <v>8160</v>
      </c>
      <c r="H23" s="29"/>
      <c r="I23" s="36">
        <f>I22/1024</f>
        <v>17256</v>
      </c>
      <c r="J23" s="36"/>
      <c r="M23"/>
      <c r="N23"/>
      <c r="O23"/>
    </row>
    <row r="24" ht="30" customHeight="1" spans="1:15">
      <c r="A24" s="27" t="s">
        <v>35</v>
      </c>
      <c r="B24" s="27"/>
      <c r="C24" s="27"/>
      <c r="D24" s="16">
        <f>IF(D13="64M",64,IF(D13="128M",128,D13))-G24-I24</f>
        <v>39</v>
      </c>
      <c r="E24" s="16"/>
      <c r="F24" s="16"/>
      <c r="G24" s="29">
        <f>ROUNDUP(G23/1024,0)</f>
        <v>8</v>
      </c>
      <c r="H24" s="29"/>
      <c r="I24" s="36">
        <f>ROUNDUP(I23/1024,0)</f>
        <v>17</v>
      </c>
      <c r="J24" s="36"/>
      <c r="M24"/>
      <c r="N24"/>
      <c r="O24"/>
    </row>
    <row r="25" ht="18.95" customHeight="1" spans="13:15">
      <c r="M25"/>
      <c r="N25"/>
      <c r="O25"/>
    </row>
    <row r="26" spans="1:15">
      <c r="A26" s="30" t="s">
        <v>36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/>
      <c r="N26"/>
      <c r="O26"/>
    </row>
    <row r="27" ht="18" customHeight="1" spans="1:15">
      <c r="A27" s="31" t="str">
        <f>"mem="&amp;D23&amp;"K@0x0"&amp;" ispmem="&amp;G23&amp;"K@0x"&amp;DEC2HEX(D23*1024,7)&amp;" rmem="&amp;I23&amp;"K@0x"&amp;DEC2HEX((D23+G23)*1024,7)</f>
        <v>mem=40120K@0x0 ispmem=8160K@0x272E000 rmem=17256K@0x2F26000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/>
      <c r="N27"/>
      <c r="O27"/>
    </row>
    <row r="28" ht="21.75" customHeight="1" spans="1:15">
      <c r="A28" s="32" t="str">
        <f>"mem="&amp;D24&amp;"M@0x0"&amp;" ispmem="&amp;G24&amp;"M@0x"&amp;DEC2HEX(D24*1024*1024,7)&amp;" rmem="&amp;I24&amp;"M@0x"&amp;DEC2HEX((D24+G24)*1024*1024,7)</f>
        <v>mem=39M@0x0 ispmem=8M@0x2700000 rmem=17M@0x2F00000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/>
      <c r="N28"/>
      <c r="O28"/>
    </row>
  </sheetData>
  <mergeCells count="38">
    <mergeCell ref="A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XEV11"/>
    <mergeCell ref="A12:F12"/>
    <mergeCell ref="A13:C13"/>
    <mergeCell ref="D13:F13"/>
    <mergeCell ref="A14:XEV14"/>
    <mergeCell ref="A19:M19"/>
    <mergeCell ref="A21:C21"/>
    <mergeCell ref="D21:F21"/>
    <mergeCell ref="G21:H21"/>
    <mergeCell ref="I21:J21"/>
    <mergeCell ref="A22:C22"/>
    <mergeCell ref="D22:F22"/>
    <mergeCell ref="G22:H22"/>
    <mergeCell ref="I22:J22"/>
    <mergeCell ref="A23:C23"/>
    <mergeCell ref="D23:F23"/>
    <mergeCell ref="G23:H23"/>
    <mergeCell ref="I23:J23"/>
    <mergeCell ref="A24:C24"/>
    <mergeCell ref="D24:F24"/>
    <mergeCell ref="G24:H24"/>
    <mergeCell ref="I24:J24"/>
    <mergeCell ref="A27:K27"/>
    <mergeCell ref="A28:K28"/>
    <mergeCell ref="A1:J4"/>
  </mergeCells>
  <dataValidations count="6">
    <dataValidation allowBlank="1" showInputMessage="1" showErrorMessage="1" sqref="I7 J7"/>
    <dataValidation type="list" allowBlank="1" showInputMessage="1" showErrorMessage="1" sqref="D13:F13">
      <formula1>"64M,128M"</formula1>
    </dataValidation>
    <dataValidation type="list" showInputMessage="1" showErrorMessage="1" sqref="G13">
      <formula1>"T10,T20"</formula1>
    </dataValidation>
    <dataValidation type="list" allowBlank="1" showInputMessage="1" showErrorMessage="1" sqref="K16 K17 K18 B16:B18">
      <formula1>"Yes,No"</formula1>
    </dataValidation>
    <dataValidation type="list" allowBlank="1" showInputMessage="1" showErrorMessage="1" sqref="I8:I10">
      <formula1>"NV12,BGR0"</formula1>
    </dataValidation>
    <dataValidation type="list" allowBlank="1" showInputMessage="1" showErrorMessage="1" sqref="L16 L17 L18">
      <formula1>"No"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I20" sqref="I20"/>
    </sheetView>
  </sheetViews>
  <sheetFormatPr defaultColWidth="9" defaultRowHeight="13.5"/>
  <sheetData>
    <row r="1" spans="1:9">
      <c r="A1" s="1" t="s">
        <v>40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</sheetData>
  <mergeCells count="1">
    <mergeCell ref="A1:I9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rmem计算器T30</vt:lpstr>
      <vt:lpstr>rmem计算器T20&amp;T10</vt:lpstr>
      <vt:lpstr>ChangeLog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2017-11-30T08:04:38Z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</Properties>
</file>