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-120" yWindow="-120" windowWidth="20730" windowHeight="1116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2" i="1" l="1"/>
  <c r="X114" i="1"/>
  <c r="X107" i="1"/>
  <c r="X109" i="1"/>
  <c r="X97" i="1"/>
  <c r="X99" i="1"/>
  <c r="X100" i="1"/>
  <c r="X82" i="1"/>
  <c r="X84" i="1"/>
  <c r="X77" i="1"/>
  <c r="X79" i="1"/>
  <c r="AD170" i="1" l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G170" i="1"/>
  <c r="D170" i="1" s="1"/>
  <c r="F170" i="1"/>
  <c r="E170" i="1"/>
  <c r="H169" i="1"/>
  <c r="B169" i="1"/>
  <c r="H168" i="1"/>
  <c r="B168" i="1"/>
  <c r="H167" i="1"/>
  <c r="B167" i="1"/>
  <c r="H166" i="1"/>
  <c r="B166" i="1"/>
  <c r="H165" i="1"/>
  <c r="B165" i="1"/>
  <c r="H164" i="1"/>
  <c r="B164" i="1"/>
  <c r="H163" i="1"/>
  <c r="B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Q146" i="1"/>
  <c r="P146" i="1"/>
  <c r="J144" i="1"/>
  <c r="L144" i="1" s="1"/>
  <c r="U144" i="1" s="1"/>
  <c r="U143" i="1"/>
  <c r="L143" i="1"/>
  <c r="J143" i="1"/>
  <c r="L142" i="1"/>
  <c r="U142" i="1" s="1"/>
  <c r="J142" i="1"/>
  <c r="X141" i="1"/>
  <c r="U141" i="1"/>
  <c r="T141" i="1"/>
  <c r="R141" i="1"/>
  <c r="S141" i="1" s="1"/>
  <c r="V141" i="1" s="1"/>
  <c r="K141" i="1"/>
  <c r="J141" i="1"/>
  <c r="I141" i="1"/>
  <c r="H141" i="1"/>
  <c r="J140" i="1"/>
  <c r="L139" i="1"/>
  <c r="U139" i="1" s="1"/>
  <c r="J139" i="1"/>
  <c r="J138" i="1"/>
  <c r="L138" i="1" s="1"/>
  <c r="U138" i="1" s="1"/>
  <c r="U137" i="1"/>
  <c r="U136" i="1" s="1"/>
  <c r="W136" i="1" s="1"/>
  <c r="Y136" i="1" s="1"/>
  <c r="L137" i="1"/>
  <c r="J137" i="1"/>
  <c r="AA136" i="1"/>
  <c r="X136" i="1"/>
  <c r="T136" i="1"/>
  <c r="S136" i="1"/>
  <c r="V136" i="1" s="1"/>
  <c r="R136" i="1"/>
  <c r="M136" i="1"/>
  <c r="O136" i="1" s="1"/>
  <c r="L136" i="1"/>
  <c r="K136" i="1"/>
  <c r="J136" i="1"/>
  <c r="I136" i="1"/>
  <c r="H136" i="1"/>
  <c r="J135" i="1"/>
  <c r="L134" i="1"/>
  <c r="U134" i="1" s="1"/>
  <c r="J134" i="1"/>
  <c r="J133" i="1"/>
  <c r="L133" i="1" s="1"/>
  <c r="U132" i="1"/>
  <c r="L132" i="1"/>
  <c r="J132" i="1"/>
  <c r="AA131" i="1"/>
  <c r="X131" i="1"/>
  <c r="T131" i="1"/>
  <c r="S131" i="1"/>
  <c r="V131" i="1" s="1"/>
  <c r="R131" i="1"/>
  <c r="M131" i="1"/>
  <c r="O131" i="1" s="1"/>
  <c r="K131" i="1"/>
  <c r="J131" i="1"/>
  <c r="I131" i="1"/>
  <c r="H131" i="1"/>
  <c r="J130" i="1"/>
  <c r="L129" i="1"/>
  <c r="U129" i="1" s="1"/>
  <c r="J129" i="1"/>
  <c r="J128" i="1"/>
  <c r="L128" i="1" s="1"/>
  <c r="U128" i="1" s="1"/>
  <c r="U127" i="1"/>
  <c r="U126" i="1" s="1"/>
  <c r="L127" i="1"/>
  <c r="J127" i="1"/>
  <c r="AA126" i="1"/>
  <c r="X126" i="1"/>
  <c r="T126" i="1"/>
  <c r="R126" i="1"/>
  <c r="M126" i="1"/>
  <c r="O126" i="1" s="1"/>
  <c r="S126" i="1" s="1"/>
  <c r="V126" i="1" s="1"/>
  <c r="L126" i="1"/>
  <c r="K126" i="1"/>
  <c r="J126" i="1"/>
  <c r="I126" i="1"/>
  <c r="H126" i="1"/>
  <c r="J125" i="1"/>
  <c r="L124" i="1"/>
  <c r="U124" i="1" s="1"/>
  <c r="J124" i="1"/>
  <c r="J123" i="1"/>
  <c r="L123" i="1" s="1"/>
  <c r="U122" i="1"/>
  <c r="L122" i="1"/>
  <c r="J122" i="1"/>
  <c r="AA121" i="1"/>
  <c r="X121" i="1"/>
  <c r="X116" i="1" s="1"/>
  <c r="T121" i="1"/>
  <c r="R121" i="1"/>
  <c r="M121" i="1"/>
  <c r="O121" i="1" s="1"/>
  <c r="K121" i="1"/>
  <c r="J121" i="1"/>
  <c r="I121" i="1"/>
  <c r="H121" i="1"/>
  <c r="J120" i="1"/>
  <c r="K119" i="1"/>
  <c r="J119" i="1"/>
  <c r="I119" i="1"/>
  <c r="H119" i="1"/>
  <c r="K118" i="1"/>
  <c r="I118" i="1"/>
  <c r="H118" i="1"/>
  <c r="J118" i="1" s="1"/>
  <c r="L117" i="1"/>
  <c r="K117" i="1"/>
  <c r="J117" i="1"/>
  <c r="I117" i="1"/>
  <c r="H117" i="1"/>
  <c r="AA116" i="1"/>
  <c r="R116" i="1"/>
  <c r="Q116" i="1"/>
  <c r="P116" i="1"/>
  <c r="M116" i="1"/>
  <c r="K116" i="1"/>
  <c r="J116" i="1"/>
  <c r="I116" i="1"/>
  <c r="H116" i="1"/>
  <c r="E116" i="1"/>
  <c r="L115" i="1"/>
  <c r="U115" i="1" s="1"/>
  <c r="I114" i="1"/>
  <c r="L114" i="1" s="1"/>
  <c r="U114" i="1" s="1"/>
  <c r="H114" i="1"/>
  <c r="J114" i="1" s="1"/>
  <c r="AA113" i="1"/>
  <c r="L113" i="1"/>
  <c r="U113" i="1" s="1"/>
  <c r="I113" i="1"/>
  <c r="H113" i="1"/>
  <c r="J113" i="1" s="1"/>
  <c r="M112" i="1"/>
  <c r="K112" i="1"/>
  <c r="I112" i="1"/>
  <c r="H112" i="1"/>
  <c r="J112" i="1" s="1"/>
  <c r="L112" i="1" s="1"/>
  <c r="U112" i="1" s="1"/>
  <c r="F112" i="1"/>
  <c r="G112" i="1" s="1"/>
  <c r="AA111" i="1"/>
  <c r="X111" i="1"/>
  <c r="T111" i="1"/>
  <c r="R111" i="1"/>
  <c r="N111" i="1"/>
  <c r="M111" i="1"/>
  <c r="K111" i="1"/>
  <c r="I111" i="1"/>
  <c r="H111" i="1"/>
  <c r="J111" i="1" s="1"/>
  <c r="D111" i="1"/>
  <c r="L110" i="1"/>
  <c r="U110" i="1" s="1"/>
  <c r="I109" i="1"/>
  <c r="L109" i="1" s="1"/>
  <c r="H109" i="1"/>
  <c r="J109" i="1" s="1"/>
  <c r="AA108" i="1"/>
  <c r="I108" i="1"/>
  <c r="L108" i="1" s="1"/>
  <c r="H108" i="1"/>
  <c r="J108" i="1" s="1"/>
  <c r="M107" i="1"/>
  <c r="K107" i="1"/>
  <c r="K102" i="1" s="1"/>
  <c r="I107" i="1"/>
  <c r="I102" i="1" s="1"/>
  <c r="H107" i="1"/>
  <c r="J107" i="1" s="1"/>
  <c r="L107" i="1" s="1"/>
  <c r="G107" i="1"/>
  <c r="F107" i="1"/>
  <c r="AA106" i="1"/>
  <c r="X106" i="1"/>
  <c r="T106" i="1"/>
  <c r="R106" i="1"/>
  <c r="N106" i="1"/>
  <c r="M106" i="1"/>
  <c r="D106" i="1"/>
  <c r="AA105" i="1"/>
  <c r="L105" i="1"/>
  <c r="I105" i="1"/>
  <c r="H105" i="1"/>
  <c r="J105" i="1" s="1"/>
  <c r="AA104" i="1"/>
  <c r="I104" i="1"/>
  <c r="AA103" i="1"/>
  <c r="H103" i="1"/>
  <c r="J103" i="1" s="1"/>
  <c r="AA102" i="1"/>
  <c r="F102" i="1"/>
  <c r="AA101" i="1"/>
  <c r="X101" i="1"/>
  <c r="T101" i="1"/>
  <c r="R101" i="1"/>
  <c r="M101" i="1"/>
  <c r="E101" i="1"/>
  <c r="L100" i="1"/>
  <c r="U100" i="1" s="1"/>
  <c r="I99" i="1"/>
  <c r="L99" i="1" s="1"/>
  <c r="U99" i="1" s="1"/>
  <c r="H99" i="1"/>
  <c r="J99" i="1" s="1"/>
  <c r="AA98" i="1"/>
  <c r="I98" i="1"/>
  <c r="L98" i="1" s="1"/>
  <c r="U98" i="1" s="1"/>
  <c r="H98" i="1"/>
  <c r="J98" i="1" s="1"/>
  <c r="K97" i="1"/>
  <c r="I97" i="1"/>
  <c r="H97" i="1"/>
  <c r="F97" i="1"/>
  <c r="G97" i="1" s="1"/>
  <c r="AA96" i="1"/>
  <c r="X96" i="1"/>
  <c r="X86" i="1" s="1"/>
  <c r="T96" i="1"/>
  <c r="R96" i="1"/>
  <c r="N96" i="1"/>
  <c r="O96" i="1" s="1"/>
  <c r="S96" i="1" s="1"/>
  <c r="V96" i="1" s="1"/>
  <c r="V86" i="1" s="1"/>
  <c r="M96" i="1"/>
  <c r="D96" i="1"/>
  <c r="L95" i="1"/>
  <c r="U95" i="1" s="1"/>
  <c r="U90" i="1" s="1"/>
  <c r="K95" i="1"/>
  <c r="J95" i="1"/>
  <c r="I95" i="1"/>
  <c r="H95" i="1"/>
  <c r="I94" i="1"/>
  <c r="H94" i="1"/>
  <c r="J94" i="1" s="1"/>
  <c r="AA93" i="1"/>
  <c r="AA88" i="1" s="1"/>
  <c r="AA86" i="1" s="1"/>
  <c r="I93" i="1"/>
  <c r="I88" i="1" s="1"/>
  <c r="H93" i="1"/>
  <c r="J93" i="1" s="1"/>
  <c r="M92" i="1"/>
  <c r="K92" i="1"/>
  <c r="I92" i="1"/>
  <c r="H92" i="1"/>
  <c r="J92" i="1" s="1"/>
  <c r="F92" i="1"/>
  <c r="AA91" i="1"/>
  <c r="X91" i="1"/>
  <c r="T91" i="1"/>
  <c r="R91" i="1"/>
  <c r="S91" i="1" s="1"/>
  <c r="V91" i="1" s="1"/>
  <c r="M91" i="1"/>
  <c r="M86" i="1" s="1"/>
  <c r="D91" i="1"/>
  <c r="AA90" i="1"/>
  <c r="L90" i="1"/>
  <c r="I90" i="1"/>
  <c r="H90" i="1"/>
  <c r="J90" i="1" s="1"/>
  <c r="AA89" i="1"/>
  <c r="I89" i="1"/>
  <c r="AA87" i="1"/>
  <c r="K87" i="1"/>
  <c r="H87" i="1"/>
  <c r="R86" i="1"/>
  <c r="O86" i="1"/>
  <c r="E86" i="1"/>
  <c r="E146" i="1" s="1"/>
  <c r="L85" i="1"/>
  <c r="U85" i="1" s="1"/>
  <c r="I84" i="1"/>
  <c r="L84" i="1" s="1"/>
  <c r="U84" i="1" s="1"/>
  <c r="H84" i="1"/>
  <c r="J84" i="1" s="1"/>
  <c r="AA83" i="1"/>
  <c r="AA81" i="1" s="1"/>
  <c r="I83" i="1"/>
  <c r="L83" i="1" s="1"/>
  <c r="U83" i="1" s="1"/>
  <c r="H83" i="1"/>
  <c r="J83" i="1" s="1"/>
  <c r="M82" i="1"/>
  <c r="M81" i="1" s="1"/>
  <c r="K82" i="1"/>
  <c r="I82" i="1"/>
  <c r="H82" i="1"/>
  <c r="J82" i="1" s="1"/>
  <c r="L82" i="1" s="1"/>
  <c r="U82" i="1" s="1"/>
  <c r="F82" i="1"/>
  <c r="X81" i="1"/>
  <c r="T81" i="1"/>
  <c r="R81" i="1"/>
  <c r="N81" i="1"/>
  <c r="U80" i="1"/>
  <c r="L80" i="1"/>
  <c r="I79" i="1"/>
  <c r="L79" i="1" s="1"/>
  <c r="H79" i="1"/>
  <c r="J79" i="1" s="1"/>
  <c r="AA78" i="1"/>
  <c r="I78" i="1"/>
  <c r="H78" i="1"/>
  <c r="M77" i="1"/>
  <c r="M76" i="1" s="1"/>
  <c r="K77" i="1"/>
  <c r="I77" i="1"/>
  <c r="H77" i="1"/>
  <c r="F77" i="1"/>
  <c r="G77" i="1" s="1"/>
  <c r="AA76" i="1"/>
  <c r="X76" i="1"/>
  <c r="T76" i="1"/>
  <c r="R76" i="1"/>
  <c r="N76" i="1"/>
  <c r="D76" i="1"/>
  <c r="U75" i="1"/>
  <c r="U74" i="1"/>
  <c r="L74" i="1"/>
  <c r="J74" i="1"/>
  <c r="L73" i="1"/>
  <c r="J73" i="1"/>
  <c r="L72" i="1"/>
  <c r="J72" i="1"/>
  <c r="F72" i="1"/>
  <c r="G72" i="1" s="1"/>
  <c r="AA71" i="1"/>
  <c r="X71" i="1"/>
  <c r="X66" i="1" s="1"/>
  <c r="T71" i="1"/>
  <c r="T66" i="1" s="1"/>
  <c r="R71" i="1"/>
  <c r="M71" i="1"/>
  <c r="O71" i="1" s="1"/>
  <c r="S71" i="1" s="1"/>
  <c r="V71" i="1" s="1"/>
  <c r="K71" i="1"/>
  <c r="I71" i="1"/>
  <c r="H71" i="1"/>
  <c r="J71" i="1" s="1"/>
  <c r="D71" i="1"/>
  <c r="L70" i="1"/>
  <c r="J70" i="1"/>
  <c r="I70" i="1"/>
  <c r="H70" i="1"/>
  <c r="AA69" i="1"/>
  <c r="H69" i="1"/>
  <c r="J69" i="1" s="1"/>
  <c r="AA67" i="1"/>
  <c r="K67" i="1"/>
  <c r="I67" i="1"/>
  <c r="F67" i="1"/>
  <c r="R66" i="1"/>
  <c r="E66" i="1"/>
  <c r="L65" i="1"/>
  <c r="U65" i="1" s="1"/>
  <c r="X64" i="1"/>
  <c r="J64" i="1"/>
  <c r="I64" i="1"/>
  <c r="L64" i="1" s="1"/>
  <c r="U64" i="1" s="1"/>
  <c r="H64" i="1"/>
  <c r="I63" i="1"/>
  <c r="L63" i="1" s="1"/>
  <c r="U63" i="1" s="1"/>
  <c r="H63" i="1"/>
  <c r="J63" i="1" s="1"/>
  <c r="X62" i="1"/>
  <c r="X61" i="1" s="1"/>
  <c r="M62" i="1"/>
  <c r="K62" i="1"/>
  <c r="I62" i="1"/>
  <c r="H62" i="1"/>
  <c r="J62" i="1" s="1"/>
  <c r="L62" i="1" s="1"/>
  <c r="F62" i="1"/>
  <c r="G62" i="1" s="1"/>
  <c r="AA61" i="1"/>
  <c r="T61" i="1"/>
  <c r="R61" i="1"/>
  <c r="N61" i="1"/>
  <c r="M61" i="1"/>
  <c r="O61" i="1" s="1"/>
  <c r="S61" i="1" s="1"/>
  <c r="V61" i="1" s="1"/>
  <c r="U60" i="1"/>
  <c r="L60" i="1"/>
  <c r="X59" i="1"/>
  <c r="I59" i="1"/>
  <c r="L59" i="1" s="1"/>
  <c r="U59" i="1" s="1"/>
  <c r="H59" i="1"/>
  <c r="AA58" i="1"/>
  <c r="AA56" i="1" s="1"/>
  <c r="I58" i="1"/>
  <c r="L58" i="1" s="1"/>
  <c r="U58" i="1" s="1"/>
  <c r="H58" i="1"/>
  <c r="J58" i="1" s="1"/>
  <c r="X57" i="1"/>
  <c r="M57" i="1"/>
  <c r="K57" i="1"/>
  <c r="I57" i="1"/>
  <c r="J57" i="1" s="1"/>
  <c r="L57" i="1" s="1"/>
  <c r="U57" i="1" s="1"/>
  <c r="H57" i="1"/>
  <c r="F57" i="1"/>
  <c r="G57" i="1" s="1"/>
  <c r="X56" i="1"/>
  <c r="T56" i="1"/>
  <c r="R56" i="1"/>
  <c r="N56" i="1"/>
  <c r="M56" i="1"/>
  <c r="D56" i="1"/>
  <c r="U55" i="1"/>
  <c r="L55" i="1"/>
  <c r="X54" i="1"/>
  <c r="I54" i="1"/>
  <c r="L54" i="1" s="1"/>
  <c r="U54" i="1" s="1"/>
  <c r="H54" i="1"/>
  <c r="J54" i="1" s="1"/>
  <c r="AA53" i="1"/>
  <c r="AA51" i="1" s="1"/>
  <c r="I53" i="1"/>
  <c r="L53" i="1" s="1"/>
  <c r="U53" i="1" s="1"/>
  <c r="H53" i="1"/>
  <c r="J53" i="1" s="1"/>
  <c r="X52" i="1"/>
  <c r="X51" i="1" s="1"/>
  <c r="M52" i="1"/>
  <c r="M51" i="1" s="1"/>
  <c r="K52" i="1"/>
  <c r="I52" i="1"/>
  <c r="J52" i="1" s="1"/>
  <c r="L52" i="1" s="1"/>
  <c r="U52" i="1" s="1"/>
  <c r="H52" i="1"/>
  <c r="G52" i="1"/>
  <c r="F52" i="1"/>
  <c r="T51" i="1"/>
  <c r="R51" i="1"/>
  <c r="N51" i="1"/>
  <c r="D51" i="1"/>
  <c r="U50" i="1"/>
  <c r="U45" i="1" s="1"/>
  <c r="L50" i="1"/>
  <c r="X49" i="1"/>
  <c r="I49" i="1"/>
  <c r="I44" i="1" s="1"/>
  <c r="H49" i="1"/>
  <c r="J49" i="1" s="1"/>
  <c r="AA48" i="1"/>
  <c r="AA46" i="1" s="1"/>
  <c r="I48" i="1"/>
  <c r="H48" i="1"/>
  <c r="J48" i="1" s="1"/>
  <c r="X47" i="1"/>
  <c r="X46" i="1" s="1"/>
  <c r="M47" i="1"/>
  <c r="M46" i="1" s="1"/>
  <c r="K47" i="1"/>
  <c r="K42" i="1" s="1"/>
  <c r="I47" i="1"/>
  <c r="H47" i="1"/>
  <c r="F47" i="1"/>
  <c r="F42" i="1" s="1"/>
  <c r="T46" i="1"/>
  <c r="R46" i="1"/>
  <c r="N46" i="1"/>
  <c r="D46" i="1"/>
  <c r="AA45" i="1"/>
  <c r="L45" i="1"/>
  <c r="J45" i="1"/>
  <c r="I45" i="1"/>
  <c r="H45" i="1"/>
  <c r="AA44" i="1"/>
  <c r="AA43" i="1"/>
  <c r="H43" i="1"/>
  <c r="J43" i="1" s="1"/>
  <c r="AA42" i="1"/>
  <c r="H42" i="1"/>
  <c r="X41" i="1"/>
  <c r="T41" i="1"/>
  <c r="R41" i="1"/>
  <c r="M41" i="1"/>
  <c r="E41" i="1"/>
  <c r="L40" i="1"/>
  <c r="U40" i="1" s="1"/>
  <c r="X39" i="1"/>
  <c r="I39" i="1"/>
  <c r="L39" i="1" s="1"/>
  <c r="U39" i="1" s="1"/>
  <c r="H39" i="1"/>
  <c r="J39" i="1" s="1"/>
  <c r="AA38" i="1"/>
  <c r="AA36" i="1" s="1"/>
  <c r="I38" i="1"/>
  <c r="L38" i="1" s="1"/>
  <c r="U38" i="1" s="1"/>
  <c r="H38" i="1"/>
  <c r="J38" i="1" s="1"/>
  <c r="X37" i="1"/>
  <c r="X36" i="1" s="1"/>
  <c r="M37" i="1"/>
  <c r="K37" i="1"/>
  <c r="I37" i="1"/>
  <c r="H37" i="1"/>
  <c r="J37" i="1" s="1"/>
  <c r="L37" i="1" s="1"/>
  <c r="F37" i="1"/>
  <c r="G37" i="1" s="1"/>
  <c r="R36" i="1"/>
  <c r="N36" i="1"/>
  <c r="M36" i="1"/>
  <c r="O36" i="1" s="1"/>
  <c r="S36" i="1" s="1"/>
  <c r="V36" i="1" s="1"/>
  <c r="D36" i="1"/>
  <c r="T36" i="1" s="1"/>
  <c r="L35" i="1"/>
  <c r="U35" i="1" s="1"/>
  <c r="X34" i="1"/>
  <c r="I34" i="1"/>
  <c r="L34" i="1" s="1"/>
  <c r="U34" i="1" s="1"/>
  <c r="H34" i="1"/>
  <c r="J34" i="1" s="1"/>
  <c r="AA33" i="1"/>
  <c r="I33" i="1"/>
  <c r="L33" i="1" s="1"/>
  <c r="U33" i="1" s="1"/>
  <c r="H33" i="1"/>
  <c r="J33" i="1" s="1"/>
  <c r="X32" i="1"/>
  <c r="X31" i="1" s="1"/>
  <c r="M32" i="1"/>
  <c r="K32" i="1"/>
  <c r="I32" i="1"/>
  <c r="H32" i="1"/>
  <c r="F32" i="1"/>
  <c r="G32" i="1" s="1"/>
  <c r="AA31" i="1"/>
  <c r="R31" i="1"/>
  <c r="N31" i="1"/>
  <c r="M31" i="1"/>
  <c r="D31" i="1"/>
  <c r="T31" i="1" s="1"/>
  <c r="L30" i="1"/>
  <c r="U30" i="1" s="1"/>
  <c r="X29" i="1"/>
  <c r="I29" i="1"/>
  <c r="L29" i="1" s="1"/>
  <c r="U29" i="1" s="1"/>
  <c r="U24" i="1" s="1"/>
  <c r="H29" i="1"/>
  <c r="AA28" i="1"/>
  <c r="I28" i="1"/>
  <c r="L28" i="1" s="1"/>
  <c r="H28" i="1"/>
  <c r="J28" i="1" s="1"/>
  <c r="X27" i="1"/>
  <c r="X26" i="1" s="1"/>
  <c r="M27" i="1"/>
  <c r="K27" i="1"/>
  <c r="K22" i="1" s="1"/>
  <c r="I27" i="1"/>
  <c r="I22" i="1" s="1"/>
  <c r="H27" i="1"/>
  <c r="J27" i="1" s="1"/>
  <c r="L27" i="1" s="1"/>
  <c r="F27" i="1"/>
  <c r="AA26" i="1"/>
  <c r="R26" i="1"/>
  <c r="M26" i="1"/>
  <c r="O26" i="1" s="1"/>
  <c r="S26" i="1" s="1"/>
  <c r="V26" i="1" s="1"/>
  <c r="D26" i="1"/>
  <c r="T26" i="1" s="1"/>
  <c r="T21" i="1" s="1"/>
  <c r="AA25" i="1"/>
  <c r="J25" i="1"/>
  <c r="I25" i="1"/>
  <c r="H25" i="1"/>
  <c r="AA24" i="1"/>
  <c r="AA23" i="1"/>
  <c r="AA22" i="1"/>
  <c r="AA21" i="1" s="1"/>
  <c r="X21" i="1"/>
  <c r="R21" i="1"/>
  <c r="R146" i="1" s="1"/>
  <c r="N21" i="1"/>
  <c r="E21" i="1"/>
  <c r="U20" i="1"/>
  <c r="J20" i="1"/>
  <c r="J19" i="1"/>
  <c r="L19" i="1" s="1"/>
  <c r="U19" i="1" s="1"/>
  <c r="L18" i="1"/>
  <c r="U18" i="1" s="1"/>
  <c r="U16" i="1" s="1"/>
  <c r="J18" i="1"/>
  <c r="U17" i="1"/>
  <c r="L17" i="1"/>
  <c r="K17" i="1"/>
  <c r="K16" i="1" s="1"/>
  <c r="J17" i="1"/>
  <c r="X16" i="1"/>
  <c r="T16" i="1"/>
  <c r="P16" i="1"/>
  <c r="R16" i="1" s="1"/>
  <c r="S16" i="1" s="1"/>
  <c r="V16" i="1" s="1"/>
  <c r="J16" i="1"/>
  <c r="I16" i="1"/>
  <c r="H16" i="1"/>
  <c r="U15" i="1"/>
  <c r="X11" i="1"/>
  <c r="R11" i="1"/>
  <c r="P11" i="1"/>
  <c r="N11" i="1"/>
  <c r="D11" i="1"/>
  <c r="T11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AG5" i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AG4" i="1"/>
  <c r="L24" i="1" l="1"/>
  <c r="I23" i="1"/>
  <c r="I24" i="1"/>
  <c r="I43" i="1"/>
  <c r="L48" i="1"/>
  <c r="L43" i="1" s="1"/>
  <c r="I103" i="1"/>
  <c r="H104" i="1"/>
  <c r="J104" i="1" s="1"/>
  <c r="I69" i="1"/>
  <c r="U28" i="1"/>
  <c r="U23" i="1" s="1"/>
  <c r="L23" i="1"/>
  <c r="U108" i="1"/>
  <c r="U103" i="1" s="1"/>
  <c r="L103" i="1"/>
  <c r="U109" i="1"/>
  <c r="U104" i="1" s="1"/>
  <c r="L104" i="1"/>
  <c r="U48" i="1"/>
  <c r="U43" i="1" s="1"/>
  <c r="U51" i="1"/>
  <c r="W51" i="1" s="1"/>
  <c r="Y51" i="1" s="1"/>
  <c r="Z51" i="1" s="1"/>
  <c r="AB51" i="1" s="1"/>
  <c r="O51" i="1"/>
  <c r="S51" i="1" s="1"/>
  <c r="V51" i="1" s="1"/>
  <c r="O56" i="1"/>
  <c r="S56" i="1" s="1"/>
  <c r="V56" i="1" s="1"/>
  <c r="U56" i="1"/>
  <c r="O81" i="1"/>
  <c r="S81" i="1" s="1"/>
  <c r="V81" i="1" s="1"/>
  <c r="H88" i="1"/>
  <c r="J88" i="1" s="1"/>
  <c r="M21" i="1"/>
  <c r="O46" i="1"/>
  <c r="L49" i="1"/>
  <c r="U49" i="1" s="1"/>
  <c r="U44" i="1" s="1"/>
  <c r="L61" i="1"/>
  <c r="O106" i="1"/>
  <c r="S106" i="1" s="1"/>
  <c r="V106" i="1" s="1"/>
  <c r="V101" i="1" s="1"/>
  <c r="O111" i="1"/>
  <c r="S111" i="1" s="1"/>
  <c r="V111" i="1" s="1"/>
  <c r="K12" i="1"/>
  <c r="F12" i="1"/>
  <c r="G12" i="1" s="1"/>
  <c r="H170" i="1"/>
  <c r="L92" i="1"/>
  <c r="U92" i="1" s="1"/>
  <c r="L93" i="1"/>
  <c r="L88" i="1" s="1"/>
  <c r="H22" i="1"/>
  <c r="J32" i="1"/>
  <c r="L32" i="1" s="1"/>
  <c r="L31" i="1" s="1"/>
  <c r="G47" i="1"/>
  <c r="J47" i="1"/>
  <c r="L47" i="1" s="1"/>
  <c r="F87" i="1"/>
  <c r="J97" i="1"/>
  <c r="L97" i="1" s="1"/>
  <c r="L96" i="1" s="1"/>
  <c r="L111" i="1"/>
  <c r="X146" i="1"/>
  <c r="U32" i="1"/>
  <c r="U31" i="1" s="1"/>
  <c r="W16" i="1"/>
  <c r="Y16" i="1" s="1"/>
  <c r="Z16" i="1" s="1"/>
  <c r="AB16" i="1" s="1"/>
  <c r="L22" i="1"/>
  <c r="U27" i="1"/>
  <c r="L26" i="1"/>
  <c r="J22" i="1"/>
  <c r="J59" i="1"/>
  <c r="H44" i="1"/>
  <c r="J44" i="1" s="1"/>
  <c r="H24" i="1"/>
  <c r="AA41" i="1"/>
  <c r="AA146" i="1" s="1"/>
  <c r="L71" i="1"/>
  <c r="U73" i="1"/>
  <c r="U93" i="1"/>
  <c r="U88" i="1" s="1"/>
  <c r="U133" i="1"/>
  <c r="U131" i="1" s="1"/>
  <c r="W131" i="1" s="1"/>
  <c r="Y131" i="1" s="1"/>
  <c r="Z131" i="1" s="1"/>
  <c r="AB131" i="1" s="1"/>
  <c r="L131" i="1"/>
  <c r="Z136" i="1"/>
  <c r="AB136" i="1" s="1"/>
  <c r="J78" i="1"/>
  <c r="H68" i="1"/>
  <c r="J68" i="1" s="1"/>
  <c r="O101" i="1"/>
  <c r="S101" i="1" s="1"/>
  <c r="L16" i="1"/>
  <c r="L25" i="1"/>
  <c r="G27" i="1"/>
  <c r="F22" i="1"/>
  <c r="U25" i="1"/>
  <c r="O31" i="1"/>
  <c r="S31" i="1" s="1"/>
  <c r="V31" i="1" s="1"/>
  <c r="V21" i="1" s="1"/>
  <c r="S46" i="1"/>
  <c r="V46" i="1" s="1"/>
  <c r="O41" i="1"/>
  <c r="S41" i="1" s="1"/>
  <c r="L44" i="1"/>
  <c r="O76" i="1"/>
  <c r="S76" i="1" s="1"/>
  <c r="V76" i="1" s="1"/>
  <c r="M66" i="1"/>
  <c r="M11" i="1" s="1"/>
  <c r="O11" i="1" s="1"/>
  <c r="S11" i="1" s="1"/>
  <c r="V11" i="1" s="1"/>
  <c r="U81" i="1"/>
  <c r="O116" i="1"/>
  <c r="S121" i="1"/>
  <c r="K146" i="1"/>
  <c r="L36" i="1"/>
  <c r="U37" i="1"/>
  <c r="U36" i="1" s="1"/>
  <c r="W36" i="1" s="1"/>
  <c r="Y36" i="1" s="1"/>
  <c r="Z36" i="1" s="1"/>
  <c r="AB36" i="1" s="1"/>
  <c r="H23" i="1"/>
  <c r="J29" i="1"/>
  <c r="L51" i="1"/>
  <c r="L56" i="1"/>
  <c r="V66" i="1"/>
  <c r="U97" i="1"/>
  <c r="U96" i="1" s="1"/>
  <c r="W96" i="1" s="1"/>
  <c r="Y96" i="1" s="1"/>
  <c r="Z96" i="1" s="1"/>
  <c r="AB96" i="1" s="1"/>
  <c r="W126" i="1"/>
  <c r="Y126" i="1" s="1"/>
  <c r="U62" i="1"/>
  <c r="U61" i="1" s="1"/>
  <c r="W61" i="1" s="1"/>
  <c r="Y61" i="1" s="1"/>
  <c r="Z61" i="1" s="1"/>
  <c r="AB61" i="1" s="1"/>
  <c r="U70" i="1"/>
  <c r="L78" i="1"/>
  <c r="U78" i="1" s="1"/>
  <c r="I68" i="1"/>
  <c r="I13" i="1" s="1"/>
  <c r="L13" i="1" s="1"/>
  <c r="U13" i="1" s="1"/>
  <c r="U105" i="1"/>
  <c r="U111" i="1"/>
  <c r="W111" i="1" s="1"/>
  <c r="Y111" i="1" s="1"/>
  <c r="Z111" i="1" s="1"/>
  <c r="AB111" i="1" s="1"/>
  <c r="U72" i="1"/>
  <c r="H67" i="1"/>
  <c r="J67" i="1" s="1"/>
  <c r="J77" i="1"/>
  <c r="L77" i="1" s="1"/>
  <c r="L81" i="1"/>
  <c r="U107" i="1"/>
  <c r="L102" i="1"/>
  <c r="L101" i="1" s="1"/>
  <c r="U123" i="1"/>
  <c r="U121" i="1" s="1"/>
  <c r="L118" i="1"/>
  <c r="Z126" i="1"/>
  <c r="AB126" i="1" s="1"/>
  <c r="W141" i="1"/>
  <c r="Y141" i="1" s="1"/>
  <c r="Z141" i="1" s="1"/>
  <c r="AB141" i="1" s="1"/>
  <c r="I42" i="1"/>
  <c r="O66" i="1"/>
  <c r="S66" i="1" s="1"/>
  <c r="AA68" i="1"/>
  <c r="AA66" i="1" s="1"/>
  <c r="L69" i="1"/>
  <c r="U79" i="1"/>
  <c r="U69" i="1" s="1"/>
  <c r="G82" i="1"/>
  <c r="S86" i="1"/>
  <c r="L94" i="1"/>
  <c r="G92" i="1"/>
  <c r="L106" i="1"/>
  <c r="L121" i="1"/>
  <c r="L116" i="1" s="1"/>
  <c r="L141" i="1"/>
  <c r="I87" i="1"/>
  <c r="J87" i="1" s="1"/>
  <c r="H89" i="1"/>
  <c r="J89" i="1" s="1"/>
  <c r="H102" i="1"/>
  <c r="J102" i="1" s="1"/>
  <c r="L119" i="1"/>
  <c r="T86" i="1"/>
  <c r="T146" i="1" s="1"/>
  <c r="T116" i="1"/>
  <c r="I14" i="1" l="1"/>
  <c r="L14" i="1" s="1"/>
  <c r="U14" i="1" s="1"/>
  <c r="O21" i="1"/>
  <c r="O146" i="1" s="1"/>
  <c r="W81" i="1"/>
  <c r="Y81" i="1" s="1"/>
  <c r="Z81" i="1" s="1"/>
  <c r="AB81" i="1" s="1"/>
  <c r="V41" i="1"/>
  <c r="L68" i="1"/>
  <c r="W56" i="1"/>
  <c r="Y56" i="1" s="1"/>
  <c r="Z56" i="1" s="1"/>
  <c r="AB56" i="1" s="1"/>
  <c r="W31" i="1"/>
  <c r="Y31" i="1" s="1"/>
  <c r="Z31" i="1" s="1"/>
  <c r="AB31" i="1" s="1"/>
  <c r="U87" i="1"/>
  <c r="L87" i="1"/>
  <c r="U116" i="1"/>
  <c r="V146" i="1"/>
  <c r="U94" i="1"/>
  <c r="U89" i="1" s="1"/>
  <c r="L89" i="1"/>
  <c r="L86" i="1" s="1"/>
  <c r="I12" i="1"/>
  <c r="J42" i="1"/>
  <c r="L91" i="1"/>
  <c r="I146" i="1"/>
  <c r="V121" i="1"/>
  <c r="V116" i="1" s="1"/>
  <c r="S116" i="1"/>
  <c r="M146" i="1"/>
  <c r="U68" i="1"/>
  <c r="H14" i="1"/>
  <c r="J14" i="1" s="1"/>
  <c r="J24" i="1"/>
  <c r="L76" i="1"/>
  <c r="U77" i="1"/>
  <c r="U76" i="1" s="1"/>
  <c r="W76" i="1" s="1"/>
  <c r="Y76" i="1" s="1"/>
  <c r="Z76" i="1" s="1"/>
  <c r="AB76" i="1" s="1"/>
  <c r="U71" i="1"/>
  <c r="W71" i="1" s="1"/>
  <c r="U67" i="1"/>
  <c r="U66" i="1" s="1"/>
  <c r="H12" i="1"/>
  <c r="J12" i="1" s="1"/>
  <c r="L12" i="1" s="1"/>
  <c r="U22" i="1"/>
  <c r="U21" i="1" s="1"/>
  <c r="U26" i="1"/>
  <c r="W26" i="1" s="1"/>
  <c r="S21" i="1"/>
  <c r="S146" i="1" s="1"/>
  <c r="U106" i="1"/>
  <c r="W106" i="1" s="1"/>
  <c r="U102" i="1"/>
  <c r="U101" i="1" s="1"/>
  <c r="L67" i="1"/>
  <c r="J23" i="1"/>
  <c r="H13" i="1"/>
  <c r="J13" i="1" s="1"/>
  <c r="U91" i="1"/>
  <c r="W91" i="1" s="1"/>
  <c r="U47" i="1"/>
  <c r="L42" i="1"/>
  <c r="L41" i="1" s="1"/>
  <c r="L46" i="1"/>
  <c r="H146" i="1"/>
  <c r="L21" i="1"/>
  <c r="L66" i="1" l="1"/>
  <c r="U86" i="1"/>
  <c r="J146" i="1"/>
  <c r="H148" i="1"/>
  <c r="Y106" i="1"/>
  <c r="W101" i="1"/>
  <c r="W21" i="1"/>
  <c r="Y26" i="1"/>
  <c r="Y71" i="1"/>
  <c r="W66" i="1"/>
  <c r="W121" i="1"/>
  <c r="W86" i="1"/>
  <c r="Y91" i="1"/>
  <c r="U46" i="1"/>
  <c r="W46" i="1" s="1"/>
  <c r="U42" i="1"/>
  <c r="U41" i="1" s="1"/>
  <c r="L11" i="1"/>
  <c r="L146" i="1" s="1"/>
  <c r="U12" i="1"/>
  <c r="U11" i="1" s="1"/>
  <c r="U146" i="1" l="1"/>
  <c r="W11" i="1"/>
  <c r="Y11" i="1" s="1"/>
  <c r="Z91" i="1"/>
  <c r="Y86" i="1"/>
  <c r="Y66" i="1"/>
  <c r="Z71" i="1"/>
  <c r="Y101" i="1"/>
  <c r="Z106" i="1"/>
  <c r="Y21" i="1"/>
  <c r="Z26" i="1"/>
  <c r="Y46" i="1"/>
  <c r="W41" i="1"/>
  <c r="Y121" i="1"/>
  <c r="W116" i="1"/>
  <c r="W146" i="1" l="1"/>
  <c r="Y41" i="1"/>
  <c r="Z46" i="1"/>
  <c r="AB91" i="1"/>
  <c r="AB86" i="1" s="1"/>
  <c r="Z86" i="1"/>
  <c r="AB26" i="1"/>
  <c r="AB21" i="1" s="1"/>
  <c r="Z21" i="1"/>
  <c r="Z66" i="1"/>
  <c r="AB71" i="1"/>
  <c r="AB66" i="1" s="1"/>
  <c r="Y146" i="1"/>
  <c r="Z11" i="1"/>
  <c r="AB11" i="1" s="1"/>
  <c r="Y116" i="1"/>
  <c r="Z121" i="1"/>
  <c r="AB106" i="1"/>
  <c r="AB101" i="1" s="1"/>
  <c r="Z101" i="1"/>
  <c r="AB121" i="1" l="1"/>
  <c r="AB116" i="1" s="1"/>
  <c r="Z116" i="1"/>
  <c r="AB46" i="1"/>
  <c r="AB41" i="1" s="1"/>
  <c r="AB146" i="1" s="1"/>
  <c r="Z41" i="1"/>
  <c r="Z146" i="1" s="1"/>
</calcChain>
</file>

<file path=xl/sharedStrings.xml><?xml version="1.0" encoding="utf-8"?>
<sst xmlns="http://schemas.openxmlformats.org/spreadsheetml/2006/main" count="309" uniqueCount="153">
  <si>
    <t>наценка</t>
  </si>
  <si>
    <t>% премии</t>
  </si>
  <si>
    <t>наценка СС</t>
  </si>
  <si>
    <t>% премии СС</t>
  </si>
  <si>
    <t>за Апрель 2019 года</t>
  </si>
  <si>
    <t>Количество рабочих дней в месяце</t>
  </si>
  <si>
    <t>№</t>
  </si>
  <si>
    <t>Ф.И.О.</t>
  </si>
  <si>
    <t>Должность</t>
  </si>
  <si>
    <t>Кол-во отработанных дней</t>
  </si>
  <si>
    <t>ОКЛАД согласно штатного расписания</t>
  </si>
  <si>
    <t>Наценка</t>
  </si>
  <si>
    <t>Процент для расчета премии</t>
  </si>
  <si>
    <t>блок выполнения плана продаж</t>
  </si>
  <si>
    <t>блок ПДЗ</t>
  </si>
  <si>
    <t>блок расчета суммы заработной платы</t>
  </si>
  <si>
    <t>ПЛАН Total, руб.</t>
  </si>
  <si>
    <t>ФАКТ Total, руб.</t>
  </si>
  <si>
    <t>ФАКТ Total, %</t>
  </si>
  <si>
    <t>ФАКТ поступивших ДС от клиентов, руб.</t>
  </si>
  <si>
    <t>Размер ПРЕМИИ, руб.</t>
  </si>
  <si>
    <t xml:space="preserve">ПДЗ на конец месяца, руб. </t>
  </si>
  <si>
    <t>Процент удержания за ПДЗ, %</t>
  </si>
  <si>
    <t>Размер удержаний за ПДЗ, руб.</t>
  </si>
  <si>
    <t xml:space="preserve">ПДЗ на конец первой половины месяца, руб. </t>
  </si>
  <si>
    <t>Общий размер удержаний за ПДЗ</t>
  </si>
  <si>
    <t>ОКЛАД с учетом отработанных дней</t>
  </si>
  <si>
    <r>
      <t xml:space="preserve">Размер ПРЕМИИ </t>
    </r>
    <r>
      <rPr>
        <b/>
        <sz val="10"/>
        <color indexed="10"/>
        <rFont val="Arial Cyr"/>
        <charset val="204"/>
      </rPr>
      <t>за выполнение плана продаж</t>
    </r>
  </si>
  <si>
    <t>Размер удержаний за ПДЗ</t>
  </si>
  <si>
    <t>Итого ПРЕМИЯ за месяц, руб.</t>
  </si>
  <si>
    <t>Дополнительные выплаты (одноразовая посуда)</t>
  </si>
  <si>
    <t>Итого начислено премии</t>
  </si>
  <si>
    <t>ИТОГО ОКЛАД + ПРЕМИЯ (начислено)</t>
  </si>
  <si>
    <r>
      <t xml:space="preserve">Удержания </t>
    </r>
    <r>
      <rPr>
        <b/>
        <sz val="8"/>
        <rFont val="Arial Cyr"/>
        <charset val="204"/>
      </rPr>
      <t>(нарушение ПВР, демотивация, исп. срок)</t>
    </r>
  </si>
  <si>
    <t>ИТОГО ОКЛАД + ПРЕМИЯ (к выдаче)</t>
  </si>
  <si>
    <t>Примечания (разъяснение всех дополнительных выплат и снижений премии)</t>
  </si>
  <si>
    <t>Озеров Е.С.</t>
  </si>
  <si>
    <t>Коммерческий директор</t>
  </si>
  <si>
    <t>Объем продаж</t>
  </si>
  <si>
    <t>Союз Снаб (наценка меньше 27% - мотивация 0,5%)</t>
  </si>
  <si>
    <t>Союз Снаб (наценка больше 27% - мотивация 2,0%)</t>
  </si>
  <si>
    <t>МОРСЫ + Лимонады</t>
  </si>
  <si>
    <t>Нач напр СоюзСнаб</t>
  </si>
  <si>
    <t>Нач отд проф бакалеи</t>
  </si>
  <si>
    <t>Итого</t>
  </si>
  <si>
    <t>ОП г. Новороссийск</t>
  </si>
  <si>
    <t>3.1.</t>
  </si>
  <si>
    <t>Гайтан Я.В.</t>
  </si>
  <si>
    <t>Руководитель ОП г. Новороссийск</t>
  </si>
  <si>
    <t>Луксурия (СОЕВЫЙ СОУС + УКСУС)</t>
  </si>
  <si>
    <t>Задача по скорейшей реализации "ПЕРЕСТОКА" по товару: ДЕМОТИВАЦИЯ 10 % от недовыполнения плана</t>
  </si>
  <si>
    <t>Чизкейки + Топпинги + Специи</t>
  </si>
  <si>
    <t>3.2.</t>
  </si>
  <si>
    <t>Усольцев А.В.</t>
  </si>
  <si>
    <t>Менеджер ОП г. Новороссийск</t>
  </si>
  <si>
    <t>доплата 1/4 по мама знает</t>
  </si>
  <si>
    <t>3.3.</t>
  </si>
  <si>
    <t>Сычева А.С.</t>
  </si>
  <si>
    <t>Мотивация за расширение ассортимента и увеличение АКБ</t>
  </si>
  <si>
    <t>Краснодар и Адыгея</t>
  </si>
  <si>
    <t>4.1.</t>
  </si>
  <si>
    <t>Бондаренко Н.Н.</t>
  </si>
  <si>
    <t>Супервайзер отдела продаж Краснодар</t>
  </si>
  <si>
    <t>4.2.</t>
  </si>
  <si>
    <t>Мочалова М.</t>
  </si>
  <si>
    <t>Менеджер по продажам Краснодар</t>
  </si>
  <si>
    <t>4.3.</t>
  </si>
  <si>
    <t>Смирнова О.В.</t>
  </si>
  <si>
    <t>Менеджер по продажам Адыгея</t>
  </si>
  <si>
    <t>4.4.</t>
  </si>
  <si>
    <t>ОП г. Сочи</t>
  </si>
  <si>
    <t>5.1.</t>
  </si>
  <si>
    <t>Александрия Е.</t>
  </si>
  <si>
    <t xml:space="preserve">Руководитель ОП г. Сочи </t>
  </si>
  <si>
    <t>5.2.</t>
  </si>
  <si>
    <t>Селюкова С.С.</t>
  </si>
  <si>
    <t xml:space="preserve">Менеджер ОП г. Сочи </t>
  </si>
  <si>
    <t>5.3.</t>
  </si>
  <si>
    <t>Менеджер ОП г. Сочи Союз Снаб</t>
  </si>
  <si>
    <t>ОП г. Ростов-на-Дону</t>
  </si>
  <si>
    <t>6.1.</t>
  </si>
  <si>
    <t>Коваленко Я.Ю.</t>
  </si>
  <si>
    <t>Руководитель ОП г. Ростов-на-Дону</t>
  </si>
  <si>
    <t>За каждый 1% выполнения плана свыше 80% выплачивается дополнительно 750 руб.</t>
  </si>
  <si>
    <t>За каждый 1% увеличения наценки свыше 26% выплачивается дополнительно 2 500 руб.</t>
  </si>
  <si>
    <t>За каждый 1% снижения ПДЗ менее 32% выплачивается дополнительно 500 руб.</t>
  </si>
  <si>
    <t>6.2.</t>
  </si>
  <si>
    <t>Мотуз А.Е.</t>
  </si>
  <si>
    <t>Менеджер ОП г. Ростов-на-Дону</t>
  </si>
  <si>
    <t>МОРСЫ + Чизкейки + Топпинги + Специи</t>
  </si>
  <si>
    <t>Введение новых позиций СоюзСнаба</t>
  </si>
  <si>
    <t>ОП г. Ставрополь</t>
  </si>
  <si>
    <t>7.1.</t>
  </si>
  <si>
    <t>Шевкунов В.Р.</t>
  </si>
  <si>
    <t>Руководитель ОП г. Ставрополь</t>
  </si>
  <si>
    <t>7.2.</t>
  </si>
  <si>
    <t>Копина Ю.С.</t>
  </si>
  <si>
    <t>Менеджер ОП г. Ставрополь</t>
  </si>
  <si>
    <t>За развитие клиентсой базы (авансом)</t>
  </si>
  <si>
    <t>Крым</t>
  </si>
  <si>
    <t>клиенты группы "А"</t>
  </si>
  <si>
    <t>клиенты группы "В"</t>
  </si>
  <si>
    <t>клиенты группы "С"</t>
  </si>
  <si>
    <t>продукт месяца</t>
  </si>
  <si>
    <t>8.1.1.</t>
  </si>
  <si>
    <t>Руководитель ОП г. Севастополь</t>
  </si>
  <si>
    <t>ОП г. Севастополь</t>
  </si>
  <si>
    <t>8.1.2.</t>
  </si>
  <si>
    <t>Менеджер ОП г. Севастополь</t>
  </si>
  <si>
    <t>8.2.1.</t>
  </si>
  <si>
    <t>Руководитель ОП г. Симферополь</t>
  </si>
  <si>
    <t>ОП г. Симферополь</t>
  </si>
  <si>
    <t>8.2.2.</t>
  </si>
  <si>
    <t>Менеджер ОП г. Симферополь</t>
  </si>
  <si>
    <t>СХЮ</t>
  </si>
  <si>
    <t>ИТОГО по статье</t>
  </si>
  <si>
    <t>Менеджер</t>
  </si>
  <si>
    <t>Продажи</t>
  </si>
  <si>
    <t>2. Неликвиды по товару 5 %, руб.</t>
  </si>
  <si>
    <t>4. Задача по скорейшей реализации "ПЕРЕСТОКА" по товару: ДЕМОТИВАЦИЯ 10 % от недовыполнения плана</t>
  </si>
  <si>
    <t>Соевый соус Луксурия</t>
  </si>
  <si>
    <t>Уксус Луксурия</t>
  </si>
  <si>
    <t>Морсы</t>
  </si>
  <si>
    <t>Союзснаб наценка меньше 27% (0,5% премия)</t>
  </si>
  <si>
    <t>Союзснаб наценка БОЛЬШЕ 27% (2% премия)</t>
  </si>
  <si>
    <t>посуда</t>
  </si>
  <si>
    <t xml:space="preserve"> 3. Неликвидная Одноразовая посуда + Обычная посуда из Акции "Жаркое ..." 10%</t>
  </si>
  <si>
    <t>Чизкейк +топпинг</t>
  </si>
  <si>
    <t>Специи КОТАНИ</t>
  </si>
  <si>
    <t>ОДЗ</t>
  </si>
  <si>
    <t>ПДЗ</t>
  </si>
  <si>
    <t>1. Одноразовая посуда + Арахис</t>
  </si>
  <si>
    <t>Факт</t>
  </si>
  <si>
    <t>Сумма</t>
  </si>
  <si>
    <t>План</t>
  </si>
  <si>
    <t>%</t>
  </si>
  <si>
    <t>Приход денег</t>
  </si>
  <si>
    <t>премия</t>
  </si>
  <si>
    <t>К_ст.менеджер_Бондаренко Н.Н.</t>
  </si>
  <si>
    <t>Р_руководитель_Коваленко Я.Ю.</t>
  </si>
  <si>
    <t>К_менеджер_Смирнова О.В.</t>
  </si>
  <si>
    <t>К_менеджер_Мочалова М.</t>
  </si>
  <si>
    <t>Р_менеджер_Мотуз А.Е.</t>
  </si>
  <si>
    <t>Н_руководитель_Гайтан Я.В.</t>
  </si>
  <si>
    <t>С_менеджер_Селюкова С.С.</t>
  </si>
  <si>
    <t>Н_менеджер_Усольцев А.В.</t>
  </si>
  <si>
    <t>Ст_руководитель_Шевкунов В.Р.</t>
  </si>
  <si>
    <t>Н_менеджер_Сычева А.С.</t>
  </si>
  <si>
    <t>Ст._менеджер_Копина Ю.С.</t>
  </si>
  <si>
    <t>Общая наценка</t>
  </si>
  <si>
    <t>К_Менеджер_Александра</t>
  </si>
  <si>
    <t>Бадракова А.В.</t>
  </si>
  <si>
    <t>К_Менеджер_Минушкина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</si>
</sst>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р.&quot;_-;\-* #,##0.00\ &quot;р.&quot;_-;_-* &quot;-&quot;??\ &quot;р.&quot;_-;_-@_-"/>
    <numFmt numFmtId="165" formatCode="#,##0&quot;р.&quot;"/>
    <numFmt numFmtId="166" formatCode="_-* #,##0&quot;р.&quot;_-;\-* #,##0&quot;р.&quot;_-;_-* &quot;-&quot;??&quot;р.&quot;_-;_-@_-"/>
    <numFmt numFmtId="167" formatCode="#,##0_р_."/>
    <numFmt numFmtId="168" formatCode="#,##0.00&quot;р.&quot;"/>
    <numFmt numFmtId="169" formatCode="#,##0.00\ _₽"/>
    <numFmt numFmtId="170" formatCode="0[$ %]"/>
    <numFmt numFmtId="171" formatCode="0.000%"/>
    <numFmt numFmtId="172" formatCode="_-* #,##0.00\ [$р.-423]_-;\-* #,##0.00\ [$р.-423]_-;_-* &quot;-&quot;??\ [$р.-423]_-;_-@_-"/>
    <numFmt numFmtId="173" formatCode="_-* #,##0.00[$р.-419]_-;\-* #,##0.00[$р.-419]_-;_-* &quot;-&quot;??[$р.-419]_-;_-@_-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8"/>
      <name val="Arial"/>
      <family val="2"/>
      <charset val="204"/>
    </font>
    <font>
      <b/>
      <sz val="14"/>
      <name val="Arial"/>
      <family val="2"/>
      <charset val="204"/>
    </font>
    <font>
      <sz val="14"/>
      <name val="Arial Cyr"/>
      <charset val="204"/>
    </font>
    <font>
      <b/>
      <sz val="10"/>
      <name val="Arial Cyr"/>
      <family val="2"/>
      <charset val="204"/>
    </font>
    <font>
      <b/>
      <i/>
      <sz val="16"/>
      <name val="Arial Cyr"/>
      <charset val="204"/>
    </font>
    <font>
      <b/>
      <sz val="14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name val="Arial Cyr"/>
      <charset val="204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u/>
      <sz val="12"/>
      <name val="Arial Cyr"/>
      <charset val="204"/>
    </font>
    <font>
      <sz val="10"/>
      <name val="Arial Cyr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b/>
      <sz val="16"/>
      <name val="Arial Cyr"/>
      <charset val="204"/>
    </font>
    <font>
      <b/>
      <sz val="14"/>
      <color indexed="10"/>
      <name val="Arial Cyr"/>
      <charset val="204"/>
    </font>
    <font>
      <sz val="16"/>
      <name val="Arial"/>
      <family val="2"/>
      <charset val="204"/>
    </font>
    <font>
      <b/>
      <sz val="12"/>
      <color indexed="10"/>
      <name val="Arial Cyr"/>
      <charset val="204"/>
    </font>
    <font>
      <b/>
      <sz val="11"/>
      <name val="Arial Cyr"/>
      <charset val="204"/>
    </font>
    <font>
      <i/>
      <sz val="12"/>
      <name val="Arial Cyr"/>
      <charset val="204"/>
    </font>
    <font>
      <b/>
      <sz val="12"/>
      <color rgb="FFFF0000"/>
      <name val="Arial Cyr"/>
      <charset val="204"/>
    </font>
    <font>
      <b/>
      <sz val="12"/>
      <color indexed="12"/>
      <name val="Arial Cyr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 Cyr"/>
      <charset val="204"/>
    </font>
    <font>
      <i/>
      <sz val="10"/>
      <name val="Arial"/>
      <family val="2"/>
      <charset val="204"/>
    </font>
    <font>
      <b/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b/>
      <i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Narrow"/>
      <family val="2"/>
    </font>
    <font>
      <sz val="12"/>
      <name val="Arial Cyr"/>
      <family val="2"/>
      <charset val="204"/>
    </font>
    <font>
      <b/>
      <u/>
      <sz val="12"/>
      <name val="Arial Cyr"/>
      <charset val="204"/>
    </font>
    <font>
      <sz val="12"/>
      <name val="Arial Cyr"/>
      <charset val="204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65" fontId="0" fillId="0" borderId="0" xfId="0" applyNumberFormat="1" applyFill="1" applyProtection="1">
      <protection locked="0"/>
    </xf>
    <xf numFmtId="0" fontId="6" fillId="0" borderId="1" xfId="0" applyFont="1" applyBorder="1"/>
    <xf numFmtId="0" fontId="2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8" fillId="0" borderId="0" xfId="0" applyFont="1" applyAlignment="1" applyProtection="1">
      <protection locked="0"/>
    </xf>
    <xf numFmtId="0" fontId="9" fillId="0" borderId="0" xfId="0" applyFont="1" applyAlignment="1" applyProtection="1">
      <alignment shrinkToFit="1"/>
      <protection locked="0"/>
    </xf>
    <xf numFmtId="0" fontId="10" fillId="0" borderId="0" xfId="0" applyFont="1" applyProtection="1">
      <protection locked="0"/>
    </xf>
    <xf numFmtId="3" fontId="10" fillId="0" borderId="0" xfId="0" applyNumberFormat="1" applyFont="1" applyProtection="1">
      <protection locked="0"/>
    </xf>
    <xf numFmtId="165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4" fontId="2" fillId="2" borderId="1" xfId="0" applyNumberFormat="1" applyFont="1" applyFill="1" applyBorder="1"/>
    <xf numFmtId="4" fontId="2" fillId="0" borderId="1" xfId="0" applyNumberFormat="1" applyFont="1" applyBorder="1"/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1" fillId="0" borderId="4" xfId="0" applyFont="1" applyBorder="1" applyProtection="1">
      <protection locked="0"/>
    </xf>
    <xf numFmtId="3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9" fontId="0" fillId="0" borderId="5" xfId="0" applyNumberFormat="1" applyBorder="1" applyProtection="1">
      <protection locked="0"/>
    </xf>
    <xf numFmtId="165" fontId="12" fillId="0" borderId="2" xfId="0" applyNumberFormat="1" applyFont="1" applyFill="1" applyBorder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165" fontId="12" fillId="3" borderId="2" xfId="0" applyNumberFormat="1" applyFont="1" applyFill="1" applyBorder="1" applyAlignment="1" applyProtection="1">
      <alignment horizontal="left"/>
      <protection locked="0"/>
    </xf>
    <xf numFmtId="165" fontId="12" fillId="3" borderId="3" xfId="0" applyNumberFormat="1" applyFont="1" applyFill="1" applyBorder="1" applyAlignment="1" applyProtection="1">
      <alignment horizontal="center"/>
      <protection locked="0"/>
    </xf>
    <xf numFmtId="165" fontId="12" fillId="3" borderId="6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3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3" xfId="0" applyNumberFormat="1" applyFont="1" applyFill="1" applyBorder="1" applyAlignment="1" applyProtection="1">
      <alignment horizontal="center" vertical="center" wrapText="1"/>
      <protection locked="0"/>
    </xf>
    <xf numFmtId="165" fontId="16" fillId="0" borderId="17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6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11" fillId="6" borderId="8" xfId="0" applyNumberFormat="1" applyFont="1" applyFill="1" applyBorder="1" applyAlignment="1" applyProtection="1">
      <alignment horizontal="center" vertical="center" wrapText="1"/>
      <protection locked="0"/>
    </xf>
    <xf numFmtId="165" fontId="4" fillId="7" borderId="8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8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8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shrinkToFit="1"/>
      <protection locked="0"/>
    </xf>
    <xf numFmtId="0" fontId="22" fillId="2" borderId="20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Protection="1">
      <protection locked="0"/>
    </xf>
    <xf numFmtId="0" fontId="21" fillId="2" borderId="4" xfId="0" applyFont="1" applyFill="1" applyBorder="1" applyAlignment="1" applyProtection="1">
      <alignment horizontal="center" wrapText="1"/>
      <protection locked="0"/>
    </xf>
    <xf numFmtId="165" fontId="5" fillId="2" borderId="20" xfId="0" applyNumberFormat="1" applyFont="1" applyFill="1" applyBorder="1" applyProtection="1">
      <protection locked="0"/>
    </xf>
    <xf numFmtId="0" fontId="23" fillId="0" borderId="4" xfId="0" applyFont="1" applyBorder="1" applyProtection="1">
      <protection locked="0"/>
    </xf>
    <xf numFmtId="0" fontId="24" fillId="0" borderId="4" xfId="0" applyFont="1" applyBorder="1" applyProtection="1">
      <protection locked="0"/>
    </xf>
    <xf numFmtId="168" fontId="22" fillId="2" borderId="20" xfId="0" applyNumberFormat="1" applyFont="1" applyFill="1" applyBorder="1" applyAlignment="1" applyProtection="1">
      <alignment horizontal="right" wrapText="1"/>
      <protection locked="0"/>
    </xf>
    <xf numFmtId="10" fontId="22" fillId="2" borderId="20" xfId="0" applyNumberFormat="1" applyFont="1" applyFill="1" applyBorder="1" applyAlignment="1" applyProtection="1">
      <alignment horizontal="right" wrapText="1"/>
    </xf>
    <xf numFmtId="165" fontId="9" fillId="8" borderId="6" xfId="0" applyNumberFormat="1" applyFont="1" applyFill="1" applyBorder="1" applyAlignment="1" applyProtection="1">
      <alignment horizontal="right" wrapText="1"/>
    </xf>
    <xf numFmtId="168" fontId="22" fillId="0" borderId="19" xfId="0" applyNumberFormat="1" applyFont="1" applyBorder="1" applyAlignment="1" applyProtection="1">
      <alignment horizontal="right" wrapText="1"/>
      <protection locked="0"/>
    </xf>
    <xf numFmtId="10" fontId="22" fillId="0" borderId="21" xfId="0" applyNumberFormat="1" applyFont="1" applyFill="1" applyBorder="1" applyAlignment="1" applyProtection="1">
      <alignment horizontal="right" wrapText="1"/>
      <protection locked="0"/>
    </xf>
    <xf numFmtId="168" fontId="22" fillId="0" borderId="4" xfId="0" applyNumberFormat="1" applyFont="1" applyFill="1" applyBorder="1" applyAlignment="1" applyProtection="1">
      <alignment horizontal="right" wrapText="1"/>
      <protection locked="0"/>
    </xf>
    <xf numFmtId="168" fontId="22" fillId="0" borderId="20" xfId="0" applyNumberFormat="1" applyFont="1" applyBorder="1" applyAlignment="1" applyProtection="1">
      <alignment horizontal="right" wrapText="1"/>
      <protection locked="0"/>
    </xf>
    <xf numFmtId="165" fontId="22" fillId="0" borderId="4" xfId="0" applyNumberFormat="1" applyFont="1" applyFill="1" applyBorder="1" applyAlignment="1" applyProtection="1">
      <alignment horizontal="right" shrinkToFit="1"/>
    </xf>
    <xf numFmtId="165" fontId="22" fillId="0" borderId="20" xfId="0" applyNumberFormat="1" applyFont="1" applyFill="1" applyBorder="1" applyAlignment="1" applyProtection="1">
      <alignment horizontal="right" shrinkToFit="1"/>
    </xf>
    <xf numFmtId="168" fontId="22" fillId="0" borderId="20" xfId="0" applyNumberFormat="1" applyFont="1" applyFill="1" applyBorder="1" applyAlignment="1" applyProtection="1">
      <alignment horizontal="right" shrinkToFit="1"/>
    </xf>
    <xf numFmtId="165" fontId="5" fillId="7" borderId="22" xfId="0" applyNumberFormat="1" applyFont="1" applyFill="1" applyBorder="1" applyAlignment="1" applyProtection="1">
      <alignment horizontal="right" vertical="center"/>
    </xf>
    <xf numFmtId="165" fontId="4" fillId="0" borderId="22" xfId="0" applyNumberFormat="1" applyFont="1" applyBorder="1" applyAlignment="1" applyProtection="1">
      <alignment horizontal="right" vertical="top"/>
      <protection locked="0"/>
    </xf>
    <xf numFmtId="165" fontId="4" fillId="0" borderId="4" xfId="0" applyNumberFormat="1" applyFont="1" applyBorder="1" applyAlignment="1" applyProtection="1">
      <alignment horizontal="right" vertical="center"/>
      <protection locked="0"/>
    </xf>
    <xf numFmtId="169" fontId="4" fillId="0" borderId="21" xfId="0" applyNumberFormat="1" applyFont="1" applyBorder="1" applyAlignment="1" applyProtection="1">
      <alignment horizontal="right" vertical="center"/>
    </xf>
    <xf numFmtId="165" fontId="25" fillId="0" borderId="4" xfId="0" applyNumberFormat="1" applyFont="1" applyFill="1" applyBorder="1" applyAlignment="1" applyProtection="1">
      <alignment horizontal="right" vertical="top" shrinkToFit="1"/>
    </xf>
    <xf numFmtId="0" fontId="24" fillId="0" borderId="0" xfId="0" applyFont="1" applyProtection="1">
      <protection locked="0"/>
    </xf>
    <xf numFmtId="1" fontId="21" fillId="0" borderId="23" xfId="0" applyNumberFormat="1" applyFont="1" applyFill="1" applyBorder="1" applyAlignment="1" applyProtection="1">
      <alignment horizontal="center" shrinkToFit="1"/>
      <protection locked="0"/>
    </xf>
    <xf numFmtId="0" fontId="21" fillId="9" borderId="5" xfId="0" applyFont="1" applyFill="1" applyBorder="1" applyAlignment="1" applyProtection="1">
      <alignment horizontal="left"/>
      <protection locked="0"/>
    </xf>
    <xf numFmtId="0" fontId="0" fillId="0" borderId="5" xfId="0" applyFont="1" applyBorder="1" applyProtection="1">
      <protection locked="0"/>
    </xf>
    <xf numFmtId="0" fontId="21" fillId="0" borderId="10" xfId="0" applyFont="1" applyBorder="1" applyAlignment="1" applyProtection="1">
      <alignment horizontal="center" wrapText="1"/>
      <protection locked="0"/>
    </xf>
    <xf numFmtId="165" fontId="26" fillId="0" borderId="10" xfId="0" applyNumberFormat="1" applyFont="1" applyBorder="1" applyProtection="1">
      <protection locked="0"/>
    </xf>
    <xf numFmtId="170" fontId="27" fillId="4" borderId="24" xfId="2" applyNumberFormat="1" applyFont="1" applyFill="1" applyBorder="1" applyAlignment="1" applyProtection="1">
      <alignment horizontal="center" vertical="center"/>
      <protection locked="0"/>
    </xf>
    <xf numFmtId="2" fontId="28" fillId="0" borderId="24" xfId="2" applyNumberFormat="1" applyFont="1" applyBorder="1" applyAlignment="1" applyProtection="1">
      <alignment horizontal="center"/>
      <protection locked="0"/>
    </xf>
    <xf numFmtId="168" fontId="22" fillId="10" borderId="25" xfId="0" applyNumberFormat="1" applyFont="1" applyFill="1" applyBorder="1" applyAlignment="1" applyProtection="1">
      <alignment horizontal="right" wrapText="1"/>
      <protection locked="0"/>
    </xf>
    <xf numFmtId="10" fontId="22" fillId="10" borderId="25" xfId="0" applyNumberFormat="1" applyFont="1" applyFill="1" applyBorder="1" applyAlignment="1" applyProtection="1">
      <alignment horizontal="right" wrapText="1"/>
    </xf>
    <xf numFmtId="165" fontId="22" fillId="10" borderId="26" xfId="0" applyNumberFormat="1" applyFont="1" applyFill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wrapText="1"/>
      <protection locked="0"/>
    </xf>
    <xf numFmtId="10" fontId="21" fillId="0" borderId="5" xfId="0" applyNumberFormat="1" applyFont="1" applyFill="1" applyBorder="1" applyAlignment="1" applyProtection="1">
      <alignment horizontal="right" wrapText="1"/>
      <protection locked="0"/>
    </xf>
    <xf numFmtId="168" fontId="21" fillId="0" borderId="10" xfId="0" applyNumberFormat="1" applyFont="1" applyFill="1" applyBorder="1" applyAlignment="1" applyProtection="1">
      <alignment horizontal="right" wrapText="1"/>
      <protection locked="0"/>
    </xf>
    <xf numFmtId="168" fontId="21" fillId="0" borderId="5" xfId="0" applyNumberFormat="1" applyFont="1" applyBorder="1" applyAlignment="1" applyProtection="1">
      <alignment horizontal="right" wrapText="1"/>
      <protection locked="0"/>
    </xf>
    <xf numFmtId="165" fontId="21" fillId="0" borderId="27" xfId="0" applyNumberFormat="1" applyFont="1" applyFill="1" applyBorder="1" applyAlignment="1" applyProtection="1">
      <alignment horizontal="right" shrinkToFit="1"/>
    </xf>
    <xf numFmtId="10" fontId="21" fillId="0" borderId="8" xfId="0" applyNumberFormat="1" applyFont="1" applyFill="1" applyBorder="1" applyAlignment="1" applyProtection="1">
      <alignment horizontal="right" shrinkToFit="1"/>
    </xf>
    <xf numFmtId="10" fontId="21" fillId="0" borderId="10" xfId="0" applyNumberFormat="1" applyFont="1" applyFill="1" applyBorder="1" applyAlignment="1" applyProtection="1">
      <alignment horizontal="right" shrinkToFit="1"/>
    </xf>
    <xf numFmtId="168" fontId="21" fillId="0" borderId="10" xfId="0" applyNumberFormat="1" applyFont="1" applyBorder="1" applyAlignment="1" applyProtection="1">
      <alignment horizontal="right" wrapText="1"/>
      <protection locked="0"/>
    </xf>
    <xf numFmtId="169" fontId="21" fillId="0" borderId="9" xfId="0" applyNumberFormat="1" applyFont="1" applyFill="1" applyBorder="1" applyAlignment="1" applyProtection="1">
      <alignment horizontal="right" shrinkToFit="1"/>
    </xf>
    <xf numFmtId="168" fontId="29" fillId="0" borderId="10" xfId="0" applyNumberFormat="1" applyFont="1" applyBorder="1" applyAlignment="1" applyProtection="1">
      <alignment horizontal="right" wrapText="1"/>
      <protection locked="0"/>
    </xf>
    <xf numFmtId="1" fontId="21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horizontal="center" vertical="center" wrapText="1"/>
      <protection locked="0"/>
    </xf>
    <xf numFmtId="165" fontId="26" fillId="0" borderId="29" xfId="0" applyNumberFormat="1" applyFont="1" applyBorder="1" applyAlignment="1" applyProtection="1">
      <alignment vertical="center"/>
      <protection locked="0"/>
    </xf>
    <xf numFmtId="0" fontId="5" fillId="0" borderId="24" xfId="0" applyFont="1" applyFill="1" applyBorder="1" applyProtection="1">
      <protection locked="0"/>
    </xf>
    <xf numFmtId="10" fontId="30" fillId="0" borderId="24" xfId="2" applyNumberFormat="1" applyFont="1" applyBorder="1" applyAlignment="1" applyProtection="1">
      <alignment horizontal="center" vertical="center"/>
      <protection locked="0"/>
    </xf>
    <xf numFmtId="168" fontId="21" fillId="0" borderId="30" xfId="0" applyNumberFormat="1" applyFont="1" applyBorder="1" applyAlignment="1" applyProtection="1">
      <alignment horizontal="right" vertical="center" wrapText="1"/>
      <protection locked="0"/>
    </xf>
    <xf numFmtId="10" fontId="21" fillId="0" borderId="30" xfId="0" applyNumberFormat="1" applyFont="1" applyBorder="1" applyAlignment="1" applyProtection="1">
      <alignment horizontal="right" vertical="center" wrapText="1"/>
    </xf>
    <xf numFmtId="165" fontId="22" fillId="0" borderId="26" xfId="0" applyNumberFormat="1" applyFont="1" applyBorder="1" applyAlignment="1" applyProtection="1">
      <alignment horizontal="right" vertical="center" wrapText="1"/>
    </xf>
    <xf numFmtId="168" fontId="21" fillId="0" borderId="28" xfId="0" applyNumberFormat="1" applyFont="1" applyBorder="1" applyAlignment="1" applyProtection="1">
      <alignment horizontal="right" vertical="center" wrapText="1"/>
      <protection locked="0"/>
    </xf>
    <xf numFmtId="10" fontId="21" fillId="0" borderId="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29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0" xfId="0" applyNumberFormat="1" applyFont="1" applyBorder="1" applyAlignment="1" applyProtection="1">
      <alignment horizontal="right" vertical="center" wrapText="1"/>
      <protection locked="0"/>
    </xf>
    <xf numFmtId="165" fontId="21" fillId="0" borderId="30" xfId="0" applyNumberFormat="1" applyFont="1" applyFill="1" applyBorder="1" applyAlignment="1" applyProtection="1">
      <alignment horizontal="right" vertical="center" shrinkToFit="1"/>
    </xf>
    <xf numFmtId="10" fontId="21" fillId="0" borderId="31" xfId="0" applyNumberFormat="1" applyFont="1" applyFill="1" applyBorder="1" applyAlignment="1" applyProtection="1">
      <alignment horizontal="right" vertical="center" shrinkToFit="1"/>
    </xf>
    <xf numFmtId="10" fontId="21" fillId="0" borderId="29" xfId="0" applyNumberFormat="1" applyFont="1" applyFill="1" applyBorder="1" applyAlignment="1" applyProtection="1">
      <alignment horizontal="right" vertical="center" shrinkToFit="1"/>
    </xf>
    <xf numFmtId="168" fontId="21" fillId="0" borderId="29" xfId="0" applyNumberFormat="1" applyFont="1" applyBorder="1" applyAlignment="1" applyProtection="1">
      <alignment horizontal="right" vertical="center" wrapText="1"/>
      <protection locked="0"/>
    </xf>
    <xf numFmtId="169" fontId="21" fillId="0" borderId="18" xfId="0" applyNumberFormat="1" applyFont="1" applyFill="1" applyBorder="1" applyAlignment="1" applyProtection="1">
      <alignment horizontal="right" vertical="center" shrinkToFit="1"/>
    </xf>
    <xf numFmtId="168" fontId="29" fillId="0" borderId="29" xfId="0" applyNumberFormat="1" applyFont="1" applyBorder="1" applyAlignment="1" applyProtection="1">
      <alignment horizontal="right" vertical="center" wrapText="1"/>
      <protection locked="0"/>
    </xf>
    <xf numFmtId="0" fontId="5" fillId="0" borderId="29" xfId="0" applyFont="1" applyFill="1" applyBorder="1" applyProtection="1">
      <protection locked="0"/>
    </xf>
    <xf numFmtId="10" fontId="30" fillId="0" borderId="29" xfId="2" applyNumberFormat="1" applyFont="1" applyBorder="1" applyAlignment="1" applyProtection="1">
      <alignment horizontal="center" vertical="center"/>
      <protection locked="0"/>
    </xf>
    <xf numFmtId="168" fontId="21" fillId="0" borderId="32" xfId="0" applyNumberFormat="1" applyFont="1" applyBorder="1" applyAlignment="1" applyProtection="1">
      <alignment horizontal="right" vertical="center" wrapText="1"/>
      <protection locked="0"/>
    </xf>
    <xf numFmtId="10" fontId="21" fillId="0" borderId="32" xfId="0" applyNumberFormat="1" applyFont="1" applyBorder="1" applyAlignment="1" applyProtection="1">
      <alignment horizontal="right" vertical="center" wrapText="1"/>
    </xf>
    <xf numFmtId="165" fontId="22" fillId="0" borderId="33" xfId="0" applyNumberFormat="1" applyFont="1" applyBorder="1" applyAlignment="1" applyProtection="1">
      <alignment horizontal="right" vertical="center" wrapText="1"/>
    </xf>
    <xf numFmtId="165" fontId="21" fillId="0" borderId="34" xfId="0" applyNumberFormat="1" applyFont="1" applyFill="1" applyBorder="1" applyAlignment="1" applyProtection="1">
      <alignment horizontal="right" vertical="center" shrinkToFit="1"/>
    </xf>
    <xf numFmtId="1" fontId="21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36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vertical="center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165" fontId="26" fillId="0" borderId="15" xfId="0" applyNumberFormat="1" applyFont="1" applyBorder="1" applyAlignment="1" applyProtection="1">
      <alignment vertical="center"/>
      <protection locked="0"/>
    </xf>
    <xf numFmtId="0" fontId="32" fillId="0" borderId="37" xfId="0" applyFont="1" applyFill="1" applyBorder="1" applyProtection="1">
      <protection locked="0"/>
    </xf>
    <xf numFmtId="10" fontId="33" fillId="0" borderId="37" xfId="2" applyNumberFormat="1" applyFont="1" applyBorder="1" applyAlignment="1" applyProtection="1">
      <alignment horizontal="center" vertical="center"/>
      <protection locked="0"/>
    </xf>
    <xf numFmtId="168" fontId="21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21" fillId="0" borderId="39" xfId="0" applyNumberFormat="1" applyFont="1" applyFill="1" applyBorder="1" applyAlignment="1" applyProtection="1">
      <alignment horizontal="right" vertical="center" wrapText="1"/>
    </xf>
    <xf numFmtId="165" fontId="22" fillId="0" borderId="40" xfId="0" applyNumberFormat="1" applyFont="1" applyFill="1" applyBorder="1" applyAlignment="1" applyProtection="1">
      <alignment horizontal="right" vertical="center" wrapText="1"/>
    </xf>
    <xf numFmtId="168" fontId="21" fillId="0" borderId="35" xfId="0" applyNumberFormat="1" applyFont="1" applyBorder="1" applyAlignment="1" applyProtection="1">
      <alignment horizontal="right" vertical="center" wrapText="1"/>
      <protection locked="0"/>
    </xf>
    <xf numFmtId="10" fontId="21" fillId="0" borderId="36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1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6" xfId="0" applyNumberFormat="1" applyFont="1" applyBorder="1" applyAlignment="1" applyProtection="1">
      <alignment horizontal="right" vertical="center" wrapText="1"/>
      <protection locked="0"/>
    </xf>
    <xf numFmtId="10" fontId="21" fillId="0" borderId="13" xfId="0" applyNumberFormat="1" applyFont="1" applyFill="1" applyBorder="1" applyAlignment="1" applyProtection="1">
      <alignment horizontal="right" vertical="center" shrinkToFit="1"/>
    </xf>
    <xf numFmtId="10" fontId="21" fillId="0" borderId="15" xfId="0" applyNumberFormat="1" applyFont="1" applyFill="1" applyBorder="1" applyAlignment="1" applyProtection="1">
      <alignment horizontal="right" vertical="center" shrinkToFit="1"/>
    </xf>
    <xf numFmtId="168" fontId="21" fillId="0" borderId="15" xfId="0" applyNumberFormat="1" applyFont="1" applyBorder="1" applyAlignment="1" applyProtection="1">
      <alignment horizontal="right" vertical="center" wrapText="1"/>
      <protection locked="0"/>
    </xf>
    <xf numFmtId="169" fontId="21" fillId="0" borderId="14" xfId="0" applyNumberFormat="1" applyFont="1" applyFill="1" applyBorder="1" applyAlignment="1" applyProtection="1">
      <alignment horizontal="right" vertical="center" shrinkToFit="1"/>
    </xf>
    <xf numFmtId="168" fontId="29" fillId="0" borderId="15" xfId="0" applyNumberFormat="1" applyFont="1" applyBorder="1" applyAlignment="1" applyProtection="1">
      <alignment horizontal="right" vertical="center" wrapText="1"/>
      <protection locked="0"/>
    </xf>
    <xf numFmtId="0" fontId="24" fillId="0" borderId="5" xfId="0" applyFont="1" applyBorder="1" applyProtection="1">
      <protection locked="0"/>
    </xf>
    <xf numFmtId="0" fontId="5" fillId="4" borderId="24" xfId="0" applyFont="1" applyFill="1" applyBorder="1" applyProtection="1">
      <protection locked="0"/>
    </xf>
    <xf numFmtId="171" fontId="34" fillId="0" borderId="24" xfId="2" applyNumberFormat="1" applyFont="1" applyBorder="1" applyAlignment="1" applyProtection="1">
      <alignment horizontal="center"/>
      <protection locked="0"/>
    </xf>
    <xf numFmtId="168" fontId="21" fillId="10" borderId="25" xfId="0" applyNumberFormat="1" applyFont="1" applyFill="1" applyBorder="1" applyAlignment="1" applyProtection="1">
      <alignment horizontal="right" wrapText="1"/>
      <protection locked="0"/>
    </xf>
    <xf numFmtId="10" fontId="21" fillId="10" borderId="25" xfId="0" applyNumberFormat="1" applyFont="1" applyFill="1" applyBorder="1" applyAlignment="1" applyProtection="1">
      <alignment horizontal="right" wrapText="1"/>
    </xf>
    <xf numFmtId="166" fontId="21" fillId="0" borderId="8" xfId="1" applyNumberFormat="1" applyFont="1" applyFill="1" applyBorder="1" applyAlignment="1" applyProtection="1">
      <alignment horizontal="right" shrinkToFit="1"/>
    </xf>
    <xf numFmtId="0" fontId="24" fillId="0" borderId="0" xfId="0" applyFont="1" applyBorder="1" applyAlignment="1" applyProtection="1">
      <alignment vertical="center"/>
      <protection locked="0"/>
    </xf>
    <xf numFmtId="10" fontId="34" fillId="0" borderId="24" xfId="2" applyNumberFormat="1" applyFont="1" applyBorder="1" applyAlignment="1" applyProtection="1">
      <alignment horizontal="center" vertical="center"/>
      <protection locked="0"/>
    </xf>
    <xf numFmtId="10" fontId="34" fillId="0" borderId="29" xfId="2" applyNumberFormat="1" applyFont="1" applyBorder="1" applyAlignment="1" applyProtection="1">
      <alignment horizontal="center" vertical="center"/>
      <protection locked="0"/>
    </xf>
    <xf numFmtId="0" fontId="24" fillId="0" borderId="36" xfId="0" applyFont="1" applyBorder="1" applyAlignment="1" applyProtection="1">
      <alignment vertical="center"/>
      <protection locked="0"/>
    </xf>
    <xf numFmtId="10" fontId="34" fillId="0" borderId="37" xfId="2" applyNumberFormat="1" applyFont="1" applyBorder="1" applyAlignment="1" applyProtection="1">
      <alignment horizontal="center" vertical="center"/>
      <protection locked="0"/>
    </xf>
    <xf numFmtId="0" fontId="22" fillId="2" borderId="20" xfId="0" applyFont="1" applyFill="1" applyBorder="1" applyAlignment="1" applyProtection="1">
      <alignment horizontal="left" vertical="top"/>
      <protection locked="0"/>
    </xf>
    <xf numFmtId="0" fontId="5" fillId="2" borderId="21" xfId="0" applyFont="1" applyFill="1" applyBorder="1" applyAlignment="1" applyProtection="1">
      <alignment vertical="top" wrapText="1" shrinkToFit="1"/>
      <protection locked="0"/>
    </xf>
    <xf numFmtId="165" fontId="22" fillId="2" borderId="4" xfId="0" applyNumberFormat="1" applyFont="1" applyFill="1" applyBorder="1" applyAlignment="1" applyProtection="1">
      <alignment horizontal="right" shrinkToFit="1"/>
    </xf>
    <xf numFmtId="165" fontId="22" fillId="2" borderId="6" xfId="0" applyNumberFormat="1" applyFont="1" applyFill="1" applyBorder="1" applyAlignment="1" applyProtection="1">
      <alignment horizontal="right" wrapText="1"/>
    </xf>
    <xf numFmtId="10" fontId="24" fillId="0" borderId="0" xfId="2" applyNumberFormat="1" applyFont="1" applyProtection="1">
      <protection locked="0"/>
    </xf>
    <xf numFmtId="10" fontId="30" fillId="0" borderId="24" xfId="2" applyNumberFormat="1" applyFont="1" applyBorder="1" applyAlignment="1" applyProtection="1">
      <alignment horizontal="center"/>
      <protection locked="0"/>
    </xf>
    <xf numFmtId="166" fontId="21" fillId="0" borderId="31" xfId="1" applyNumberFormat="1" applyFont="1" applyFill="1" applyBorder="1" applyAlignment="1" applyProtection="1">
      <alignment horizontal="right" vertical="center" shrinkToFit="1"/>
    </xf>
    <xf numFmtId="165" fontId="21" fillId="0" borderId="13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shrinkToFit="1"/>
      <protection locked="0"/>
    </xf>
    <xf numFmtId="0" fontId="35" fillId="9" borderId="20" xfId="0" applyFont="1" applyFill="1" applyBorder="1" applyAlignment="1" applyProtection="1">
      <alignment horizontal="left"/>
      <protection locked="0"/>
    </xf>
    <xf numFmtId="0" fontId="31" fillId="0" borderId="21" xfId="0" applyFont="1" applyBorder="1" applyAlignment="1" applyProtection="1">
      <alignment vertical="top" wrapText="1" shrinkToFit="1"/>
      <protection locked="0"/>
    </xf>
    <xf numFmtId="0" fontId="21" fillId="0" borderId="4" xfId="0" applyFont="1" applyBorder="1" applyAlignment="1" applyProtection="1">
      <alignment horizontal="center" wrapText="1"/>
      <protection locked="0"/>
    </xf>
    <xf numFmtId="165" fontId="5" fillId="0" borderId="20" xfId="0" applyNumberFormat="1" applyFont="1" applyBorder="1" applyProtection="1">
      <protection locked="0"/>
    </xf>
    <xf numFmtId="10" fontId="22" fillId="0" borderId="20" xfId="0" applyNumberFormat="1" applyFont="1" applyBorder="1" applyAlignment="1" applyProtection="1">
      <alignment horizontal="right" wrapText="1"/>
    </xf>
    <xf numFmtId="166" fontId="21" fillId="2" borderId="8" xfId="1" applyNumberFormat="1" applyFont="1" applyFill="1" applyBorder="1" applyAlignment="1" applyProtection="1">
      <alignment horizontal="right" shrinkToFit="1"/>
    </xf>
    <xf numFmtId="10" fontId="36" fillId="11" borderId="10" xfId="0" applyNumberFormat="1" applyFont="1" applyFill="1" applyBorder="1" applyAlignment="1" applyProtection="1">
      <alignment horizontal="right" shrinkToFit="1"/>
    </xf>
    <xf numFmtId="169" fontId="21" fillId="0" borderId="41" xfId="0" applyNumberFormat="1" applyFont="1" applyFill="1" applyBorder="1" applyAlignment="1" applyProtection="1">
      <alignment horizontal="right" vertical="center" shrinkToFit="1"/>
    </xf>
    <xf numFmtId="168" fontId="29" fillId="0" borderId="42" xfId="0" applyNumberFormat="1" applyFont="1" applyBorder="1" applyAlignment="1" applyProtection="1">
      <alignment horizontal="right" vertical="center" wrapText="1"/>
      <protection locked="0"/>
    </xf>
    <xf numFmtId="10" fontId="36" fillId="2" borderId="42" xfId="0" applyNumberFormat="1" applyFont="1" applyFill="1" applyBorder="1" applyAlignment="1" applyProtection="1">
      <alignment horizontal="right" vertical="center" wrapText="1" shrinkToFit="1"/>
    </xf>
    <xf numFmtId="166" fontId="21" fillId="2" borderId="31" xfId="1" applyNumberFormat="1" applyFont="1" applyFill="1" applyBorder="1" applyAlignment="1" applyProtection="1">
      <alignment horizontal="right" vertical="center" shrinkToFit="1"/>
    </xf>
    <xf numFmtId="10" fontId="36" fillId="11" borderId="29" xfId="0" applyNumberFormat="1" applyFont="1" applyFill="1" applyBorder="1" applyAlignment="1" applyProtection="1">
      <alignment horizontal="right" vertical="center" wrapText="1" shrinkToFit="1"/>
    </xf>
    <xf numFmtId="10" fontId="22" fillId="2" borderId="21" xfId="0" applyNumberFormat="1" applyFont="1" applyFill="1" applyBorder="1" applyAlignment="1" applyProtection="1">
      <alignment horizontal="right" wrapText="1"/>
      <protection locked="0"/>
    </xf>
    <xf numFmtId="168" fontId="21" fillId="2" borderId="23" xfId="0" applyNumberFormat="1" applyFont="1" applyFill="1" applyBorder="1" applyAlignment="1" applyProtection="1">
      <alignment horizontal="right" wrapText="1"/>
      <protection locked="0"/>
    </xf>
    <xf numFmtId="165" fontId="21" fillId="11" borderId="13" xfId="0" applyNumberFormat="1" applyFont="1" applyFill="1" applyBorder="1" applyAlignment="1" applyProtection="1">
      <alignment horizontal="right" vertical="center" shrinkToFit="1"/>
    </xf>
    <xf numFmtId="168" fontId="21" fillId="0" borderId="23" xfId="0" applyNumberFormat="1" applyFont="1" applyFill="1" applyBorder="1" applyAlignment="1" applyProtection="1">
      <alignment horizontal="right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22" fillId="2" borderId="20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 applyAlignment="1" applyProtection="1">
      <alignment vertical="center"/>
      <protection locked="0"/>
    </xf>
    <xf numFmtId="10" fontId="5" fillId="0" borderId="4" xfId="2" applyNumberFormat="1" applyFont="1" applyBorder="1" applyAlignment="1" applyProtection="1">
      <alignment horizontal="center" vertical="center"/>
      <protection locked="0"/>
    </xf>
    <xf numFmtId="1" fontId="21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Border="1" applyAlignment="1" applyProtection="1">
      <alignment vertical="center"/>
      <protection locked="0"/>
    </xf>
    <xf numFmtId="165" fontId="21" fillId="0" borderId="39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20" xfId="0" applyFont="1" applyFill="1" applyBorder="1" applyAlignment="1" applyProtection="1">
      <alignment horizontal="left" vertical="center"/>
      <protection locked="0"/>
    </xf>
    <xf numFmtId="0" fontId="31" fillId="0" borderId="21" xfId="0" applyFont="1" applyFill="1" applyBorder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horizontal="center" wrapText="1"/>
      <protection locked="0"/>
    </xf>
    <xf numFmtId="165" fontId="5" fillId="0" borderId="20" xfId="0" applyNumberFormat="1" applyFont="1" applyFill="1" applyBorder="1" applyAlignment="1" applyProtection="1">
      <alignment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top" shrinkToFit="1"/>
      <protection locked="0"/>
    </xf>
    <xf numFmtId="0" fontId="21" fillId="2" borderId="4" xfId="0" applyFont="1" applyFill="1" applyBorder="1" applyAlignment="1" applyProtection="1">
      <alignment horizontal="center" vertical="top" wrapText="1"/>
      <protection locked="0"/>
    </xf>
    <xf numFmtId="1" fontId="21" fillId="0" borderId="19" xfId="0" applyNumberFormat="1" applyFont="1" applyFill="1" applyBorder="1" applyAlignment="1" applyProtection="1">
      <alignment horizontal="center" vertical="top" shrinkToFit="1"/>
      <protection locked="0"/>
    </xf>
    <xf numFmtId="0" fontId="35" fillId="9" borderId="20" xfId="0" applyFont="1" applyFill="1" applyBorder="1" applyAlignment="1" applyProtection="1">
      <alignment horizontal="left" vertical="top"/>
      <protection locked="0"/>
    </xf>
    <xf numFmtId="165" fontId="5" fillId="0" borderId="20" xfId="0" applyNumberFormat="1" applyFont="1" applyBorder="1" applyAlignment="1" applyProtection="1">
      <alignment vertical="top"/>
      <protection locked="0"/>
    </xf>
    <xf numFmtId="0" fontId="21" fillId="0" borderId="4" xfId="0" applyFont="1" applyBorder="1" applyAlignment="1" applyProtection="1">
      <alignment horizontal="center" vertical="top" wrapText="1"/>
      <protection locked="0"/>
    </xf>
    <xf numFmtId="165" fontId="5" fillId="2" borderId="20" xfId="0" applyNumberFormat="1" applyFont="1" applyFill="1" applyBorder="1" applyAlignment="1" applyProtection="1">
      <alignment vertical="top"/>
      <protection locked="0"/>
    </xf>
    <xf numFmtId="168" fontId="22" fillId="2" borderId="4" xfId="0" applyNumberFormat="1" applyFont="1" applyFill="1" applyBorder="1" applyAlignment="1" applyProtection="1">
      <alignment horizontal="right" wrapText="1"/>
      <protection locked="0"/>
    </xf>
    <xf numFmtId="0" fontId="0" fillId="2" borderId="43" xfId="0" applyFont="1" applyFill="1" applyBorder="1" applyProtection="1">
      <protection locked="0"/>
    </xf>
    <xf numFmtId="165" fontId="9" fillId="2" borderId="26" xfId="0" applyNumberFormat="1" applyFont="1" applyFill="1" applyBorder="1" applyAlignment="1" applyProtection="1">
      <alignment horizontal="right" wrapText="1"/>
    </xf>
    <xf numFmtId="10" fontId="36" fillId="0" borderId="10" xfId="0" applyNumberFormat="1" applyFont="1" applyFill="1" applyBorder="1" applyAlignment="1" applyProtection="1">
      <alignment horizontal="right" shrinkToFit="1"/>
    </xf>
    <xf numFmtId="0" fontId="0" fillId="2" borderId="42" xfId="0" applyFont="1" applyFill="1" applyBorder="1" applyAlignment="1" applyProtection="1">
      <alignment horizontal="left" vertical="top" wrapText="1" shrinkToFit="1"/>
      <protection locked="0"/>
    </xf>
    <xf numFmtId="168" fontId="37" fillId="0" borderId="30" xfId="0" applyNumberFormat="1" applyFont="1" applyBorder="1" applyAlignment="1" applyProtection="1">
      <alignment horizontal="left" vertical="center" wrapText="1"/>
      <protection locked="0"/>
    </xf>
    <xf numFmtId="165" fontId="9" fillId="2" borderId="26" xfId="0" applyNumberFormat="1" applyFont="1" applyFill="1" applyBorder="1" applyAlignment="1" applyProtection="1">
      <alignment horizontal="right" vertical="center" wrapText="1"/>
    </xf>
    <xf numFmtId="10" fontId="36" fillId="0" borderId="42" xfId="0" applyNumberFormat="1" applyFont="1" applyFill="1" applyBorder="1" applyAlignment="1" applyProtection="1">
      <alignment horizontal="right" vertical="center" wrapText="1" shrinkToFit="1"/>
    </xf>
    <xf numFmtId="168" fontId="37" fillId="0" borderId="32" xfId="0" applyNumberFormat="1" applyFont="1" applyBorder="1" applyAlignment="1" applyProtection="1">
      <alignment horizontal="left" vertical="center" wrapText="1"/>
      <protection locked="0"/>
    </xf>
    <xf numFmtId="165" fontId="9" fillId="2" borderId="33" xfId="0" applyNumberFormat="1" applyFont="1" applyFill="1" applyBorder="1" applyAlignment="1" applyProtection="1">
      <alignment horizontal="right" vertical="center" wrapText="1"/>
    </xf>
    <xf numFmtId="10" fontId="36" fillId="0" borderId="29" xfId="0" applyNumberFormat="1" applyFont="1" applyFill="1" applyBorder="1" applyAlignment="1" applyProtection="1">
      <alignment horizontal="right" vertical="center" wrapText="1" shrinkToFit="1"/>
    </xf>
    <xf numFmtId="0" fontId="38" fillId="2" borderId="37" xfId="0" applyFont="1" applyFill="1" applyBorder="1" applyAlignment="1" applyProtection="1">
      <alignment horizontal="left" vertical="top" wrapText="1" shrinkToFit="1"/>
      <protection locked="0"/>
    </xf>
    <xf numFmtId="10" fontId="22" fillId="2" borderId="39" xfId="2" applyNumberFormat="1" applyFont="1" applyFill="1" applyBorder="1" applyAlignment="1" applyProtection="1">
      <alignment horizontal="center" vertical="center" wrapText="1"/>
      <protection locked="0"/>
    </xf>
    <xf numFmtId="165" fontId="9" fillId="2" borderId="40" xfId="0" applyNumberFormat="1" applyFont="1" applyFill="1" applyBorder="1" applyAlignment="1" applyProtection="1">
      <alignment horizontal="right" vertical="center" wrapText="1"/>
    </xf>
    <xf numFmtId="165" fontId="36" fillId="0" borderId="13" xfId="0" applyNumberFormat="1" applyFont="1" applyFill="1" applyBorder="1" applyAlignment="1" applyProtection="1">
      <alignment horizontal="right" vertical="center" shrinkToFit="1"/>
    </xf>
    <xf numFmtId="10" fontId="35" fillId="2" borderId="15" xfId="0" applyNumberFormat="1" applyFont="1" applyFill="1" applyBorder="1" applyAlignment="1" applyProtection="1">
      <alignment horizontal="right" vertical="center" shrinkToFit="1"/>
    </xf>
    <xf numFmtId="0" fontId="23" fillId="0" borderId="4" xfId="0" applyFont="1" applyBorder="1" applyAlignment="1" applyProtection="1">
      <alignment vertical="top"/>
      <protection locked="0"/>
    </xf>
    <xf numFmtId="10" fontId="5" fillId="0" borderId="4" xfId="2" applyNumberFormat="1" applyFont="1" applyBorder="1" applyAlignment="1" applyProtection="1">
      <alignment horizontal="center" vertical="top"/>
      <protection locked="0"/>
    </xf>
    <xf numFmtId="168" fontId="22" fillId="0" borderId="19" xfId="0" applyNumberFormat="1" applyFont="1" applyBorder="1" applyAlignment="1" applyProtection="1">
      <alignment horizontal="right" vertical="top" wrapText="1"/>
      <protection locked="0"/>
    </xf>
    <xf numFmtId="168" fontId="22" fillId="0" borderId="20" xfId="0" applyNumberFormat="1" applyFont="1" applyBorder="1" applyAlignment="1" applyProtection="1">
      <alignment horizontal="right" vertical="top" wrapText="1"/>
      <protection locked="0"/>
    </xf>
    <xf numFmtId="10" fontId="22" fillId="0" borderId="20" xfId="0" applyNumberFormat="1" applyFont="1" applyBorder="1" applyAlignment="1" applyProtection="1">
      <alignment horizontal="right" vertical="top" wrapText="1"/>
    </xf>
    <xf numFmtId="165" fontId="22" fillId="0" borderId="6" xfId="0" applyNumberFormat="1" applyFont="1" applyBorder="1" applyAlignment="1" applyProtection="1">
      <alignment horizontal="right" vertical="top" wrapText="1"/>
    </xf>
    <xf numFmtId="168" fontId="35" fillId="0" borderId="19" xfId="0" applyNumberFormat="1" applyFont="1" applyBorder="1" applyAlignment="1" applyProtection="1">
      <alignment horizontal="right" vertical="top" wrapText="1"/>
      <protection locked="0"/>
    </xf>
    <xf numFmtId="10" fontId="21" fillId="0" borderId="21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4" xfId="0" applyNumberFormat="1" applyFont="1" applyFill="1" applyBorder="1" applyAlignment="1" applyProtection="1">
      <alignment horizontal="right" vertical="top" wrapText="1"/>
      <protection locked="0"/>
    </xf>
    <xf numFmtId="168" fontId="35" fillId="0" borderId="20" xfId="0" applyNumberFormat="1" applyFont="1" applyBorder="1" applyAlignment="1" applyProtection="1">
      <alignment horizontal="right" vertical="top" wrapText="1"/>
      <protection locked="0"/>
    </xf>
    <xf numFmtId="164" fontId="22" fillId="0" borderId="20" xfId="1" applyFont="1" applyFill="1" applyBorder="1" applyAlignment="1" applyProtection="1">
      <alignment horizontal="right" shrinkToFit="1"/>
    </xf>
    <xf numFmtId="165" fontId="25" fillId="2" borderId="4" xfId="0" applyNumberFormat="1" applyFont="1" applyFill="1" applyBorder="1" applyAlignment="1" applyProtection="1">
      <alignment horizontal="right" vertical="top" shrinkToFit="1"/>
    </xf>
    <xf numFmtId="165" fontId="11" fillId="0" borderId="4" xfId="0" applyNumberFormat="1" applyFont="1" applyBorder="1" applyAlignment="1" applyProtection="1">
      <alignment horizontal="right" vertical="center"/>
      <protection locked="0"/>
    </xf>
    <xf numFmtId="0" fontId="24" fillId="0" borderId="5" xfId="0" applyFont="1" applyBorder="1" applyAlignment="1" applyProtection="1">
      <alignment vertical="center"/>
      <protection locked="0"/>
    </xf>
    <xf numFmtId="168" fontId="21" fillId="0" borderId="44" xfId="0" applyNumberFormat="1" applyFont="1" applyBorder="1" applyAlignment="1" applyProtection="1">
      <alignment horizontal="right" vertical="center" wrapText="1"/>
      <protection locked="0"/>
    </xf>
    <xf numFmtId="168" fontId="21" fillId="0" borderId="30" xfId="0" applyNumberFormat="1" applyFont="1" applyBorder="1" applyAlignment="1" applyProtection="1">
      <alignment horizontal="right" wrapText="1"/>
      <protection locked="0"/>
    </xf>
    <xf numFmtId="165" fontId="21" fillId="0" borderId="26" xfId="0" applyNumberFormat="1" applyFont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vertical="center" wrapText="1"/>
      <protection locked="0"/>
    </xf>
    <xf numFmtId="10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5" xfId="0" applyNumberFormat="1" applyFont="1" applyBorder="1" applyAlignment="1" applyProtection="1">
      <alignment horizontal="right" vertical="center" wrapText="1"/>
      <protection locked="0"/>
    </xf>
    <xf numFmtId="164" fontId="21" fillId="0" borderId="10" xfId="1" applyFont="1" applyFill="1" applyBorder="1" applyAlignment="1" applyProtection="1">
      <alignment horizontal="right" shrinkToFit="1"/>
    </xf>
    <xf numFmtId="0" fontId="5" fillId="3" borderId="24" xfId="0" applyFont="1" applyFill="1" applyBorder="1" applyProtection="1">
      <protection locked="0"/>
    </xf>
    <xf numFmtId="10" fontId="30" fillId="0" borderId="24" xfId="2" applyNumberFormat="1" applyFont="1" applyFill="1" applyBorder="1" applyAlignment="1" applyProtection="1">
      <alignment horizontal="center" vertical="center"/>
      <protection locked="0"/>
    </xf>
    <xf numFmtId="165" fontId="21" fillId="0" borderId="26" xfId="0" applyNumberFormat="1" applyFont="1" applyBorder="1" applyAlignment="1" applyProtection="1">
      <alignment horizontal="right" vertical="center" wrapText="1"/>
    </xf>
    <xf numFmtId="164" fontId="21" fillId="0" borderId="29" xfId="1" applyFont="1" applyFill="1" applyBorder="1" applyAlignment="1" applyProtection="1">
      <alignment horizontal="right" vertical="center" shrinkToFit="1"/>
    </xf>
    <xf numFmtId="166" fontId="21" fillId="0" borderId="29" xfId="1" applyNumberFormat="1" applyFont="1" applyFill="1" applyBorder="1" applyAlignment="1" applyProtection="1">
      <alignment horizontal="right" shrinkToFit="1"/>
    </xf>
    <xf numFmtId="0" fontId="5" fillId="12" borderId="29" xfId="0" applyFont="1" applyFill="1" applyBorder="1" applyProtection="1">
      <protection locked="0"/>
    </xf>
    <xf numFmtId="0" fontId="32" fillId="5" borderId="37" xfId="0" applyFont="1" applyFill="1" applyBorder="1" applyProtection="1">
      <protection locked="0"/>
    </xf>
    <xf numFmtId="168" fontId="39" fillId="5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5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5" borderId="39" xfId="0" applyNumberFormat="1" applyFont="1" applyFill="1" applyBorder="1" applyAlignment="1" applyProtection="1">
      <alignment horizontal="right" vertical="center" wrapText="1"/>
    </xf>
    <xf numFmtId="168" fontId="21" fillId="5" borderId="39" xfId="0" applyNumberFormat="1" applyFont="1" applyFill="1" applyBorder="1" applyAlignment="1" applyProtection="1">
      <alignment horizontal="right" vertical="center" wrapText="1"/>
      <protection locked="0"/>
    </xf>
    <xf numFmtId="165" fontId="21" fillId="5" borderId="40" xfId="0" applyNumberFormat="1" applyFont="1" applyFill="1" applyBorder="1" applyAlignment="1" applyProtection="1">
      <alignment horizontal="right" vertical="center" wrapText="1"/>
    </xf>
    <xf numFmtId="10" fontId="21" fillId="0" borderId="36" xfId="0" applyNumberFormat="1" applyFont="1" applyFill="1" applyBorder="1" applyAlignment="1" applyProtection="1">
      <alignment horizontal="right" vertical="center" wrapText="1"/>
      <protection locked="0"/>
    </xf>
    <xf numFmtId="164" fontId="21" fillId="0" borderId="15" xfId="1" applyFont="1" applyFill="1" applyBorder="1" applyAlignment="1" applyProtection="1">
      <alignment horizontal="right" vertical="center" shrinkToFit="1"/>
    </xf>
    <xf numFmtId="165" fontId="22" fillId="0" borderId="4" xfId="0" applyNumberFormat="1" applyFont="1" applyFill="1" applyBorder="1" applyAlignment="1" applyProtection="1">
      <alignment horizontal="right" vertical="top" shrinkToFit="1"/>
    </xf>
    <xf numFmtId="164" fontId="4" fillId="0" borderId="4" xfId="1" applyFont="1" applyBorder="1" applyAlignment="1" applyProtection="1">
      <alignment horizontal="right" vertical="center"/>
      <protection locked="0"/>
    </xf>
    <xf numFmtId="165" fontId="21" fillId="0" borderId="33" xfId="0" applyNumberFormat="1" applyFont="1" applyBorder="1" applyAlignment="1" applyProtection="1">
      <alignment horizontal="right" vertical="center" wrapText="1"/>
    </xf>
    <xf numFmtId="165" fontId="22" fillId="0" borderId="6" xfId="0" applyNumberFormat="1" applyFont="1" applyBorder="1" applyAlignment="1" applyProtection="1">
      <alignment horizontal="right" wrapText="1"/>
    </xf>
    <xf numFmtId="9" fontId="4" fillId="0" borderId="21" xfId="0" applyNumberFormat="1" applyFont="1" applyBorder="1" applyAlignment="1" applyProtection="1">
      <alignment horizontal="right" vertical="center"/>
    </xf>
    <xf numFmtId="10" fontId="21" fillId="0" borderId="9" xfId="0" applyNumberFormat="1" applyFont="1" applyFill="1" applyBorder="1" applyAlignment="1" applyProtection="1">
      <alignment horizontal="right" shrinkToFit="1"/>
    </xf>
    <xf numFmtId="10" fontId="21" fillId="0" borderId="18" xfId="0" applyNumberFormat="1" applyFont="1" applyFill="1" applyBorder="1" applyAlignment="1" applyProtection="1">
      <alignment horizontal="right" vertical="center" shrinkToFit="1"/>
    </xf>
    <xf numFmtId="10" fontId="34" fillId="0" borderId="37" xfId="2" applyNumberFormat="1" applyFont="1" applyFill="1" applyBorder="1" applyAlignment="1" applyProtection="1">
      <alignment horizontal="center" vertical="center"/>
      <protection locked="0"/>
    </xf>
    <xf numFmtId="168" fontId="39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0" borderId="39" xfId="0" applyNumberFormat="1" applyFont="1" applyFill="1" applyBorder="1" applyAlignment="1" applyProtection="1">
      <alignment horizontal="right" vertical="center" wrapText="1"/>
    </xf>
    <xf numFmtId="165" fontId="21" fillId="0" borderId="40" xfId="0" applyNumberFormat="1" applyFont="1" applyFill="1" applyBorder="1" applyAlignment="1" applyProtection="1">
      <alignment horizontal="right" vertical="center" wrapText="1"/>
    </xf>
    <xf numFmtId="10" fontId="21" fillId="0" borderId="14" xfId="0" applyNumberFormat="1" applyFont="1" applyFill="1" applyBorder="1" applyAlignment="1" applyProtection="1">
      <alignment horizontal="right" vertical="center" shrinkToFit="1"/>
    </xf>
    <xf numFmtId="0" fontId="40" fillId="0" borderId="4" xfId="0" applyFont="1" applyBorder="1" applyAlignment="1" applyProtection="1">
      <alignment horizontal="center"/>
      <protection locked="0"/>
    </xf>
    <xf numFmtId="165" fontId="41" fillId="0" borderId="20" xfId="0" applyNumberFormat="1" applyFont="1" applyBorder="1" applyAlignment="1" applyProtection="1">
      <alignment horizontal="right"/>
      <protection locked="0"/>
    </xf>
    <xf numFmtId="0" fontId="40" fillId="0" borderId="4" xfId="0" applyFont="1" applyBorder="1" applyAlignment="1" applyProtection="1">
      <alignment horizontal="left"/>
      <protection locked="0"/>
    </xf>
    <xf numFmtId="165" fontId="41" fillId="4" borderId="4" xfId="0" applyNumberFormat="1" applyFont="1" applyFill="1" applyBorder="1" applyAlignment="1" applyProtection="1">
      <alignment horizontal="right"/>
      <protection locked="0"/>
    </xf>
    <xf numFmtId="10" fontId="40" fillId="4" borderId="3" xfId="0" applyNumberFormat="1" applyFont="1" applyFill="1" applyBorder="1" applyAlignment="1" applyProtection="1">
      <alignment horizontal="center"/>
      <protection locked="0"/>
    </xf>
    <xf numFmtId="165" fontId="40" fillId="5" borderId="2" xfId="0" applyNumberFormat="1" applyFont="1" applyFill="1" applyBorder="1" applyAlignment="1" applyProtection="1">
      <alignment horizontal="center"/>
      <protection locked="0"/>
    </xf>
    <xf numFmtId="165" fontId="40" fillId="5" borderId="3" xfId="0" applyNumberFormat="1" applyFont="1" applyFill="1" applyBorder="1" applyAlignment="1" applyProtection="1">
      <alignment horizontal="center"/>
      <protection locked="0"/>
    </xf>
    <xf numFmtId="165" fontId="41" fillId="5" borderId="4" xfId="0" applyNumberFormat="1" applyFont="1" applyFill="1" applyBorder="1" applyAlignment="1" applyProtection="1">
      <alignment horizontal="center"/>
      <protection locked="0"/>
    </xf>
    <xf numFmtId="165" fontId="41" fillId="3" borderId="4" xfId="0" applyNumberFormat="1" applyFont="1" applyFill="1" applyBorder="1" applyAlignment="1" applyProtection="1">
      <alignment horizontal="right"/>
      <protection locked="0"/>
    </xf>
    <xf numFmtId="165" fontId="42" fillId="3" borderId="4" xfId="0" applyNumberFormat="1" applyFont="1" applyFill="1" applyBorder="1" applyAlignment="1" applyProtection="1">
      <alignment horizontal="right"/>
      <protection locked="0"/>
    </xf>
    <xf numFmtId="165" fontId="40" fillId="3" borderId="4" xfId="0" applyNumberFormat="1" applyFont="1" applyFill="1" applyBorder="1" applyProtection="1">
      <protection locked="0"/>
    </xf>
    <xf numFmtId="0" fontId="40" fillId="0" borderId="0" xfId="0" applyFont="1" applyBorder="1" applyAlignment="1" applyProtection="1">
      <alignment horizontal="center"/>
      <protection locked="0"/>
    </xf>
    <xf numFmtId="0" fontId="40" fillId="0" borderId="0" xfId="0" applyFont="1" applyBorder="1" applyAlignment="1" applyProtection="1">
      <alignment horizontal="right"/>
      <protection locked="0"/>
    </xf>
    <xf numFmtId="0" fontId="40" fillId="0" borderId="0" xfId="0" applyFont="1" applyBorder="1" applyAlignment="1" applyProtection="1">
      <alignment horizontal="left"/>
      <protection locked="0"/>
    </xf>
    <xf numFmtId="3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Border="1" applyAlignment="1" applyProtection="1">
      <alignment horizontal="right"/>
      <protection locked="0"/>
    </xf>
    <xf numFmtId="9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Fill="1" applyBorder="1" applyProtection="1">
      <protection locked="0"/>
    </xf>
    <xf numFmtId="165" fontId="24" fillId="0" borderId="0" xfId="0" applyNumberFormat="1" applyFont="1" applyBorder="1" applyProtection="1">
      <protection locked="0"/>
    </xf>
    <xf numFmtId="0" fontId="43" fillId="0" borderId="0" xfId="0" applyFont="1" applyProtection="1">
      <protection locked="0"/>
    </xf>
    <xf numFmtId="0" fontId="44" fillId="0" borderId="0" xfId="0" applyFont="1" applyAlignment="1" applyProtection="1">
      <alignment vertical="center" wrapText="1"/>
      <protection locked="0"/>
    </xf>
    <xf numFmtId="17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45" fillId="0" borderId="0" xfId="0" applyFont="1" applyProtection="1">
      <protection locked="0"/>
    </xf>
    <xf numFmtId="10" fontId="0" fillId="0" borderId="0" xfId="2" applyNumberFormat="1" applyFont="1"/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168" fontId="0" fillId="0" borderId="0" xfId="0" applyNumberFormat="1"/>
    <xf numFmtId="164" fontId="0" fillId="0" borderId="0" xfId="1" applyFont="1"/>
    <xf numFmtId="0" fontId="47" fillId="0" borderId="0" xfId="0" applyFont="1" applyProtection="1">
      <protection locked="0"/>
    </xf>
    <xf numFmtId="173" fontId="3" fillId="13" borderId="1" xfId="0" applyNumberFormat="1" applyFont="1" applyFill="1" applyBorder="1" applyAlignment="1">
      <alignment horizontal="center" vertical="center" wrapText="1"/>
    </xf>
    <xf numFmtId="173" fontId="3" fillId="13" borderId="1" xfId="0" applyNumberFormat="1" applyFont="1" applyFill="1" applyBorder="1" applyAlignment="1">
      <alignment horizontal="center" vertical="center"/>
    </xf>
    <xf numFmtId="173" fontId="3" fillId="13" borderId="1" xfId="0" applyNumberFormat="1" applyFont="1" applyFill="1" applyBorder="1" applyAlignment="1">
      <alignment vertical="center"/>
    </xf>
    <xf numFmtId="0" fontId="48" fillId="2" borderId="1" xfId="0" applyFont="1" applyFill="1" applyBorder="1" applyAlignment="1">
      <alignment horizontal="center" vertical="center" wrapText="1"/>
    </xf>
    <xf numFmtId="49" fontId="48" fillId="2" borderId="1" xfId="0" applyNumberFormat="1" applyFont="1" applyFill="1" applyBorder="1" applyAlignment="1">
      <alignment horizontal="center" vertical="center" wrapText="1"/>
    </xf>
    <xf numFmtId="49" fontId="48" fillId="8" borderId="1" xfId="0" applyNumberFormat="1" applyFont="1" applyFill="1" applyBorder="1" applyAlignment="1">
      <alignment horizontal="center" vertical="center" wrapText="1"/>
    </xf>
    <xf numFmtId="173" fontId="48" fillId="2" borderId="1" xfId="0" applyNumberFormat="1" applyFont="1" applyFill="1" applyBorder="1" applyAlignment="1">
      <alignment horizontal="center" vertical="center" wrapText="1"/>
    </xf>
    <xf numFmtId="173" fontId="48" fillId="8" borderId="1" xfId="0" applyNumberFormat="1" applyFont="1" applyFill="1" applyBorder="1" applyAlignment="1">
      <alignment horizontal="center" vertical="center" wrapText="1"/>
    </xf>
    <xf numFmtId="173" fontId="50" fillId="8" borderId="1" xfId="0" applyNumberFormat="1" applyFont="1" applyFill="1" applyBorder="1" applyAlignment="1">
      <alignment horizontal="center" vertical="center" wrapText="1"/>
    </xf>
    <xf numFmtId="173" fontId="48" fillId="14" borderId="1" xfId="0" applyNumberFormat="1" applyFont="1" applyFill="1" applyBorder="1" applyAlignment="1">
      <alignment horizontal="center" vertical="center" wrapText="1"/>
    </xf>
    <xf numFmtId="0" fontId="47" fillId="0" borderId="0" xfId="0" applyFont="1" applyFill="1" applyProtection="1">
      <protection locked="0"/>
    </xf>
    <xf numFmtId="173" fontId="48" fillId="0" borderId="34" xfId="0" applyNumberFormat="1" applyFont="1" applyBorder="1" applyAlignment="1">
      <alignment wrapText="1"/>
    </xf>
    <xf numFmtId="10" fontId="0" fillId="0" borderId="1" xfId="0" applyNumberFormat="1" applyBorder="1"/>
    <xf numFmtId="173" fontId="48" fillId="0" borderId="34" xfId="0" applyNumberFormat="1" applyFont="1" applyFill="1" applyBorder="1" applyAlignment="1"/>
    <xf numFmtId="173" fontId="48" fillId="0" borderId="1" xfId="0" applyNumberFormat="1" applyFont="1" applyFill="1" applyBorder="1" applyAlignment="1"/>
    <xf numFmtId="10" fontId="48" fillId="0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0" fontId="38" fillId="0" borderId="0" xfId="0" applyFont="1" applyProtection="1">
      <protection locked="0"/>
    </xf>
    <xf numFmtId="173" fontId="51" fillId="0" borderId="1" xfId="0" applyNumberFormat="1" applyFont="1" applyBorder="1" applyAlignment="1">
      <alignment wrapText="1"/>
    </xf>
    <xf numFmtId="4" fontId="50" fillId="2" borderId="22" xfId="0" applyNumberFormat="1" applyFont="1" applyFill="1" applyBorder="1" applyAlignment="1">
      <alignment wrapText="1"/>
    </xf>
    <xf numFmtId="173" fontId="50" fillId="2" borderId="21" xfId="0" applyNumberFormat="1" applyFont="1" applyFill="1" applyBorder="1" applyAlignment="1">
      <alignment wrapText="1"/>
    </xf>
    <xf numFmtId="173" fontId="50" fillId="2" borderId="19" xfId="0" applyNumberFormat="1" applyFont="1" applyFill="1" applyBorder="1" applyAlignment="1">
      <alignment wrapText="1"/>
    </xf>
    <xf numFmtId="173" fontId="50" fillId="2" borderId="22" xfId="0" applyNumberFormat="1" applyFont="1" applyFill="1" applyBorder="1" applyAlignment="1">
      <alignment wrapText="1"/>
    </xf>
    <xf numFmtId="10" fontId="50" fillId="2" borderId="22" xfId="0" applyNumberFormat="1" applyFont="1" applyFill="1" applyBorder="1" applyAlignment="1">
      <alignment wrapText="1"/>
    </xf>
    <xf numFmtId="173" fontId="50" fillId="2" borderId="49" xfId="0" applyNumberFormat="1" applyFont="1" applyFill="1" applyBorder="1" applyAlignment="1">
      <alignment wrapText="1"/>
    </xf>
    <xf numFmtId="173" fontId="50" fillId="2" borderId="20" xfId="0" applyNumberFormat="1" applyFont="1" applyFill="1" applyBorder="1" applyAlignment="1">
      <alignment wrapText="1"/>
    </xf>
    <xf numFmtId="173" fontId="52" fillId="2" borderId="20" xfId="0" applyNumberFormat="1" applyFont="1" applyFill="1" applyBorder="1" applyAlignment="1">
      <alignment wrapText="1"/>
    </xf>
    <xf numFmtId="0" fontId="0" fillId="0" borderId="0" xfId="0" applyAlignment="1"/>
    <xf numFmtId="168" fontId="0" fillId="0" borderId="1" xfId="0" applyNumberFormat="1" applyFill="1" applyBorder="1" applyAlignment="1"/>
    <xf numFmtId="173" fontId="48" fillId="13" borderId="46" xfId="0" applyNumberFormat="1" applyFont="1" applyFill="1" applyBorder="1" applyAlignment="1">
      <alignment horizontal="center" vertical="center" wrapText="1"/>
    </xf>
    <xf numFmtId="173" fontId="48" fillId="13" borderId="34" xfId="0" applyNumberFormat="1" applyFont="1" applyFill="1" applyBorder="1" applyAlignment="1">
      <alignment horizontal="center" vertical="center" wrapText="1"/>
    </xf>
    <xf numFmtId="173" fontId="50" fillId="13" borderId="46" xfId="0" applyNumberFormat="1" applyFont="1" applyFill="1" applyBorder="1" applyAlignment="1">
      <alignment horizontal="center" vertical="center" wrapText="1"/>
    </xf>
    <xf numFmtId="173" fontId="50" fillId="13" borderId="3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165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40" fillId="0" borderId="22" xfId="0" applyFont="1" applyBorder="1" applyAlignment="1" applyProtection="1">
      <alignment horizontal="left"/>
      <protection locked="0"/>
    </xf>
    <xf numFmtId="0" fontId="40" fillId="0" borderId="21" xfId="0" applyFont="1" applyBorder="1" applyAlignment="1" applyProtection="1">
      <alignment horizontal="left"/>
      <protection locked="0"/>
    </xf>
    <xf numFmtId="0" fontId="40" fillId="0" borderId="0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horizontal="center" vertical="center" textRotation="90" wrapText="1"/>
      <protection locked="0"/>
    </xf>
    <xf numFmtId="0" fontId="15" fillId="0" borderId="15" xfId="0" applyFont="1" applyBorder="1" applyProtection="1"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173" fontId="48" fillId="0" borderId="45" xfId="0" applyNumberFormat="1" applyFont="1" applyFill="1" applyBorder="1" applyAlignment="1">
      <alignment horizontal="center" vertical="center" wrapText="1"/>
    </xf>
    <xf numFmtId="173" fontId="48" fillId="0" borderId="48" xfId="0" applyNumberFormat="1" applyFont="1" applyFill="1" applyBorder="1" applyAlignment="1">
      <alignment horizontal="center" vertical="center" wrapText="1"/>
    </xf>
    <xf numFmtId="49" fontId="48" fillId="13" borderId="46" xfId="0" applyNumberFormat="1" applyFont="1" applyFill="1" applyBorder="1" applyAlignment="1">
      <alignment horizontal="center" vertical="center" wrapText="1"/>
    </xf>
    <xf numFmtId="49" fontId="48" fillId="13" borderId="34" xfId="0" applyNumberFormat="1" applyFont="1" applyFill="1" applyBorder="1" applyAlignment="1">
      <alignment horizontal="center" vertical="center" wrapText="1"/>
    </xf>
    <xf numFmtId="173" fontId="48" fillId="13" borderId="47" xfId="0" applyNumberFormat="1" applyFont="1" applyFill="1" applyBorder="1" applyAlignment="1">
      <alignment horizontal="center" vertical="center" wrapText="1"/>
    </xf>
    <xf numFmtId="173" fontId="49" fillId="13" borderId="46" xfId="0" applyNumberFormat="1" applyFont="1" applyFill="1" applyBorder="1" applyAlignment="1">
      <alignment horizontal="center" vertical="center" wrapText="1"/>
    </xf>
    <xf numFmtId="173" fontId="49" fillId="13" borderId="34" xfId="0" applyNumberFormat="1" applyFont="1" applyFill="1" applyBorder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2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170"/>
  <sheetViews>
    <sheetView tabSelected="1" topLeftCell="A114" zoomScale="55" zoomScaleNormal="55" workbookViewId="0">
      <selection activeCell="R157" sqref="R157:T169"/>
    </sheetView>
  </sheetViews>
  <sheetFormatPr defaultRowHeight="15" x14ac:dyDescent="0.25"/>
  <cols>
    <col min="1" max="1" width="4.5703125" customWidth="1"/>
    <col min="2" max="2" width="22.5703125" bestFit="1" customWidth="1"/>
    <col min="3" max="3" width="46.85546875" customWidth="1"/>
    <col min="4" max="4" width="16" customWidth="1"/>
    <col min="5" max="5" width="17.42578125" customWidth="1"/>
    <col min="6" max="6" width="25.7109375" customWidth="1"/>
    <col min="7" max="7" width="18.5703125" customWidth="1"/>
    <col min="8" max="9" width="20.140625" customWidth="1"/>
    <col min="10" max="10" width="16.140625" customWidth="1"/>
    <col min="11" max="11" width="21.42578125" customWidth="1"/>
    <col min="12" max="12" width="20.28515625" customWidth="1"/>
    <col min="13" max="13" width="17.85546875" customWidth="1"/>
    <col min="14" max="14" width="13.42578125" customWidth="1"/>
    <col min="15" max="15" width="15.5703125" customWidth="1"/>
    <col min="16" max="16" width="16.28515625" customWidth="1"/>
    <col min="17" max="17" width="16.140625" customWidth="1"/>
    <col min="18" max="18" width="17.5703125" customWidth="1"/>
    <col min="19" max="19" width="14.42578125" customWidth="1"/>
    <col min="20" max="20" width="17.7109375" customWidth="1"/>
    <col min="21" max="21" width="16.42578125" customWidth="1"/>
    <col min="22" max="22" width="15.42578125" customWidth="1"/>
    <col min="23" max="23" width="15.7109375" customWidth="1"/>
    <col min="24" max="24" width="17.140625" customWidth="1"/>
    <col min="25" max="25" width="16.7109375" customWidth="1"/>
    <col min="26" max="26" width="17.28515625" customWidth="1"/>
    <col min="27" max="27" width="18.140625" customWidth="1"/>
    <col min="28" max="28" width="17.28515625" customWidth="1"/>
    <col min="29" max="29" width="59.85546875" customWidth="1"/>
    <col min="30" max="30" width="16.42578125" customWidth="1"/>
    <col min="31" max="31" width="8.28515625" customWidth="1"/>
  </cols>
  <sheetData>
    <row r="1" spans="1:52" ht="15.75" x14ac:dyDescent="0.25">
      <c r="A1" s="1"/>
      <c r="B1" s="2"/>
      <c r="C1" s="3"/>
      <c r="D1" s="3"/>
      <c r="E1" s="3"/>
      <c r="F1" s="4"/>
      <c r="G1" s="4"/>
      <c r="H1" s="3"/>
      <c r="I1" s="3"/>
      <c r="J1" s="3"/>
      <c r="K1" s="4"/>
      <c r="L1" s="5"/>
      <c r="M1" s="5"/>
      <c r="N1" s="6"/>
      <c r="O1" s="6"/>
      <c r="P1" s="5"/>
      <c r="Q1" s="6"/>
      <c r="R1" s="6"/>
      <c r="S1" s="6"/>
      <c r="T1" s="7"/>
      <c r="U1" s="7"/>
      <c r="V1" s="7"/>
      <c r="W1" s="5"/>
      <c r="X1" s="5"/>
      <c r="Y1" s="5"/>
      <c r="Z1" s="7"/>
      <c r="AA1" s="5"/>
      <c r="AB1" s="7"/>
      <c r="AC1" s="3"/>
      <c r="AD1" s="8" t="s">
        <v>0</v>
      </c>
      <c r="AE1" s="9">
        <v>0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  <c r="AL1" s="9">
        <v>26</v>
      </c>
      <c r="AM1" s="9">
        <v>27</v>
      </c>
      <c r="AN1" s="9">
        <v>28</v>
      </c>
      <c r="AO1" s="9">
        <v>29</v>
      </c>
      <c r="AP1" s="9">
        <v>30</v>
      </c>
      <c r="AQ1" s="9">
        <v>31</v>
      </c>
      <c r="AR1" s="9">
        <v>32</v>
      </c>
      <c r="AS1" s="9">
        <v>33</v>
      </c>
      <c r="AT1" s="9">
        <v>34</v>
      </c>
      <c r="AU1" s="9">
        <v>35</v>
      </c>
      <c r="AV1" s="9">
        <v>36</v>
      </c>
      <c r="AW1" s="9">
        <v>37</v>
      </c>
      <c r="AX1" s="9">
        <v>38</v>
      </c>
      <c r="AY1" s="9">
        <v>39</v>
      </c>
      <c r="AZ1" s="9">
        <v>40</v>
      </c>
    </row>
    <row r="2" spans="1:52" ht="15.75" x14ac:dyDescent="0.25">
      <c r="A2" s="1"/>
      <c r="B2" s="2"/>
      <c r="C2" s="3"/>
      <c r="D2" s="3"/>
      <c r="E2" s="3"/>
      <c r="F2" s="4"/>
      <c r="G2" s="4"/>
      <c r="H2" s="3"/>
      <c r="I2" s="3"/>
      <c r="J2" s="3"/>
      <c r="K2" s="4"/>
      <c r="L2" s="5"/>
      <c r="M2" s="5"/>
      <c r="N2" s="6"/>
      <c r="O2" s="6"/>
      <c r="P2" s="5"/>
      <c r="Q2" s="6"/>
      <c r="R2" s="6"/>
      <c r="S2" s="6"/>
      <c r="T2" s="7"/>
      <c r="U2" s="7"/>
      <c r="V2" s="7"/>
      <c r="W2" s="5"/>
      <c r="X2" s="5"/>
      <c r="Y2" s="5"/>
      <c r="Z2" s="7"/>
      <c r="AA2" s="5"/>
      <c r="AB2" s="7"/>
      <c r="AC2" s="3"/>
      <c r="AD2" s="8" t="s">
        <v>1</v>
      </c>
      <c r="AE2" s="9">
        <v>0</v>
      </c>
      <c r="AF2" s="9">
        <v>0.25</v>
      </c>
      <c r="AG2" s="9">
        <v>0.3</v>
      </c>
      <c r="AH2" s="9">
        <v>0.35</v>
      </c>
      <c r="AI2" s="9">
        <v>0.39999999999999997</v>
      </c>
      <c r="AJ2" s="9">
        <v>0.44999999999999996</v>
      </c>
      <c r="AK2" s="9">
        <v>0.49999999999999994</v>
      </c>
      <c r="AL2" s="9">
        <v>0.54999999999999993</v>
      </c>
      <c r="AM2" s="9">
        <v>0.6</v>
      </c>
      <c r="AN2" s="9">
        <v>0.65</v>
      </c>
      <c r="AO2" s="9">
        <v>0.70000000000000007</v>
      </c>
      <c r="AP2" s="9">
        <v>0.75000000000000011</v>
      </c>
      <c r="AQ2" s="9">
        <v>0.80000000000000016</v>
      </c>
      <c r="AR2" s="9">
        <v>0.8500000000000002</v>
      </c>
      <c r="AS2" s="9">
        <v>0.90000000000000024</v>
      </c>
      <c r="AT2" s="9">
        <v>0.95000000000000029</v>
      </c>
      <c r="AU2" s="9">
        <v>1</v>
      </c>
      <c r="AV2" s="9">
        <v>1.0500000000000003</v>
      </c>
      <c r="AW2" s="9">
        <v>1.1000000000000003</v>
      </c>
      <c r="AX2" s="9">
        <v>1.1500000000000004</v>
      </c>
      <c r="AY2" s="9">
        <v>1.2000000000000004</v>
      </c>
      <c r="AZ2" s="9">
        <v>1.2500000000000004</v>
      </c>
    </row>
    <row r="3" spans="1:52" ht="15.75" x14ac:dyDescent="0.25">
      <c r="A3" s="1"/>
      <c r="B3" s="2"/>
      <c r="C3" s="3"/>
      <c r="D3" s="3"/>
      <c r="E3" s="3"/>
      <c r="F3" s="4"/>
      <c r="G3" s="4"/>
      <c r="H3" s="3"/>
      <c r="I3" s="3"/>
      <c r="J3" s="3"/>
      <c r="K3" s="4"/>
      <c r="L3" s="5"/>
      <c r="M3" s="5"/>
      <c r="N3" s="6"/>
      <c r="O3" s="6"/>
      <c r="P3" s="5"/>
      <c r="Q3" s="6"/>
      <c r="R3" s="6"/>
      <c r="S3" s="6"/>
      <c r="T3" s="7"/>
      <c r="U3" s="7"/>
      <c r="V3" s="7"/>
      <c r="W3" s="5"/>
      <c r="X3" s="5"/>
      <c r="Y3" s="5"/>
      <c r="Z3" s="7"/>
      <c r="AA3" s="5"/>
      <c r="AB3" s="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x14ac:dyDescent="0.25">
      <c r="A4" s="1"/>
      <c r="B4" s="2"/>
      <c r="C4" s="3"/>
      <c r="D4" s="3"/>
      <c r="E4" s="3"/>
      <c r="F4" s="4"/>
      <c r="G4" s="4"/>
      <c r="H4" s="3"/>
      <c r="I4" s="3"/>
      <c r="J4" s="3"/>
      <c r="K4" s="4"/>
      <c r="L4" s="5"/>
      <c r="M4" s="5"/>
      <c r="N4" s="6"/>
      <c r="O4" s="6"/>
      <c r="P4" s="5"/>
      <c r="Q4" s="6"/>
      <c r="R4" s="6"/>
      <c r="S4" s="6"/>
      <c r="T4" s="7"/>
      <c r="U4" s="7"/>
      <c r="V4" s="7"/>
      <c r="W4" s="5"/>
      <c r="X4" s="5"/>
      <c r="Y4" s="5"/>
      <c r="Z4" s="7"/>
      <c r="AA4" s="5"/>
      <c r="AB4" s="7"/>
      <c r="AC4" s="3"/>
      <c r="AD4" s="8" t="s">
        <v>2</v>
      </c>
      <c r="AE4" s="9">
        <v>0</v>
      </c>
      <c r="AF4" s="10">
        <v>20</v>
      </c>
      <c r="AG4" s="11">
        <f>AF4+1</f>
        <v>21</v>
      </c>
      <c r="AH4" s="11">
        <f t="shared" ref="AH4:AZ4" si="0">AG4+1</f>
        <v>22</v>
      </c>
      <c r="AI4" s="11">
        <f t="shared" si="0"/>
        <v>23</v>
      </c>
      <c r="AJ4" s="11">
        <f t="shared" si="0"/>
        <v>24</v>
      </c>
      <c r="AK4" s="11">
        <f t="shared" si="0"/>
        <v>25</v>
      </c>
      <c r="AL4" s="11">
        <f t="shared" si="0"/>
        <v>26</v>
      </c>
      <c r="AM4" s="11">
        <f t="shared" si="0"/>
        <v>27</v>
      </c>
      <c r="AN4" s="11">
        <f t="shared" si="0"/>
        <v>28</v>
      </c>
      <c r="AO4" s="11">
        <f t="shared" si="0"/>
        <v>29</v>
      </c>
      <c r="AP4" s="10">
        <f t="shared" si="0"/>
        <v>30</v>
      </c>
      <c r="AQ4" s="11">
        <f t="shared" si="0"/>
        <v>31</v>
      </c>
      <c r="AR4" s="11">
        <f>AQ4+1</f>
        <v>32</v>
      </c>
      <c r="AS4" s="11">
        <f t="shared" si="0"/>
        <v>33</v>
      </c>
      <c r="AT4" s="11">
        <f t="shared" si="0"/>
        <v>34</v>
      </c>
      <c r="AU4" s="11">
        <f t="shared" si="0"/>
        <v>35</v>
      </c>
      <c r="AV4" s="11">
        <f t="shared" si="0"/>
        <v>36</v>
      </c>
      <c r="AW4" s="11">
        <f t="shared" si="0"/>
        <v>37</v>
      </c>
      <c r="AX4" s="11">
        <f t="shared" si="0"/>
        <v>38</v>
      </c>
      <c r="AY4" s="11">
        <f t="shared" si="0"/>
        <v>39</v>
      </c>
      <c r="AZ4" s="10">
        <f t="shared" si="0"/>
        <v>40</v>
      </c>
    </row>
    <row r="5" spans="1:52" ht="23.25" x14ac:dyDescent="0.35">
      <c r="A5" s="3"/>
      <c r="B5" s="12"/>
      <c r="C5" s="13"/>
      <c r="D5" s="14"/>
      <c r="E5" s="14"/>
      <c r="F5" s="14"/>
      <c r="G5" s="14"/>
      <c r="H5" s="3"/>
      <c r="I5" s="3"/>
      <c r="J5" s="3"/>
      <c r="K5" s="14"/>
      <c r="L5" s="15"/>
      <c r="M5" s="16"/>
      <c r="N5" s="16"/>
      <c r="O5" s="17"/>
      <c r="P5" s="17"/>
      <c r="Q5" s="16"/>
      <c r="R5" s="17"/>
      <c r="S5" s="17"/>
      <c r="T5" s="17"/>
      <c r="U5" s="7"/>
      <c r="V5" s="7"/>
      <c r="W5" s="7"/>
      <c r="X5" s="5"/>
      <c r="Y5" s="5"/>
      <c r="Z5" s="17"/>
      <c r="AA5" s="5"/>
      <c r="AB5" s="18"/>
      <c r="AC5" s="5"/>
      <c r="AD5" s="8" t="s">
        <v>3</v>
      </c>
      <c r="AE5" s="9">
        <v>0</v>
      </c>
      <c r="AF5" s="19">
        <v>0.5</v>
      </c>
      <c r="AG5" s="20">
        <f>AF5+0.05</f>
        <v>0.55000000000000004</v>
      </c>
      <c r="AH5" s="20">
        <f t="shared" ref="AH5:AZ5" si="1">AG5+0.05</f>
        <v>0.60000000000000009</v>
      </c>
      <c r="AI5" s="20">
        <f t="shared" si="1"/>
        <v>0.65000000000000013</v>
      </c>
      <c r="AJ5" s="20">
        <f t="shared" si="1"/>
        <v>0.70000000000000018</v>
      </c>
      <c r="AK5" s="20">
        <f t="shared" si="1"/>
        <v>0.75000000000000022</v>
      </c>
      <c r="AL5" s="20">
        <f t="shared" si="1"/>
        <v>0.80000000000000027</v>
      </c>
      <c r="AM5" s="20">
        <f t="shared" si="1"/>
        <v>0.85000000000000031</v>
      </c>
      <c r="AN5" s="20">
        <f t="shared" si="1"/>
        <v>0.90000000000000036</v>
      </c>
      <c r="AO5" s="20">
        <f t="shared" si="1"/>
        <v>0.9500000000000004</v>
      </c>
      <c r="AP5" s="19">
        <f t="shared" si="1"/>
        <v>1.0000000000000004</v>
      </c>
      <c r="AQ5" s="20">
        <f t="shared" si="1"/>
        <v>1.0500000000000005</v>
      </c>
      <c r="AR5" s="20">
        <f t="shared" si="1"/>
        <v>1.1000000000000005</v>
      </c>
      <c r="AS5" s="20">
        <f t="shared" si="1"/>
        <v>1.1500000000000006</v>
      </c>
      <c r="AT5" s="20">
        <f t="shared" si="1"/>
        <v>1.2000000000000006</v>
      </c>
      <c r="AU5" s="20">
        <f t="shared" si="1"/>
        <v>1.2500000000000007</v>
      </c>
      <c r="AV5" s="20">
        <f t="shared" si="1"/>
        <v>1.3000000000000007</v>
      </c>
      <c r="AW5" s="20">
        <f t="shared" si="1"/>
        <v>1.3500000000000008</v>
      </c>
      <c r="AX5" s="20">
        <f t="shared" si="1"/>
        <v>1.4000000000000008</v>
      </c>
      <c r="AY5" s="20">
        <f t="shared" si="1"/>
        <v>1.4500000000000008</v>
      </c>
      <c r="AZ5" s="19">
        <f t="shared" si="1"/>
        <v>1.5000000000000009</v>
      </c>
    </row>
    <row r="6" spans="1:52" ht="18" x14ac:dyDescent="0.25">
      <c r="A6" s="3"/>
      <c r="B6" s="2" t="s">
        <v>4</v>
      </c>
      <c r="C6" s="3"/>
      <c r="D6" s="3"/>
      <c r="E6" s="3"/>
      <c r="F6" s="3"/>
      <c r="G6" s="3"/>
      <c r="H6" s="15"/>
      <c r="I6" s="15"/>
      <c r="J6" s="15"/>
      <c r="K6" s="3"/>
      <c r="L6" s="4"/>
      <c r="M6" s="5"/>
      <c r="N6" s="5"/>
      <c r="O6" s="6"/>
      <c r="P6" s="6"/>
      <c r="Q6" s="5"/>
      <c r="R6" s="6"/>
      <c r="S6" s="6"/>
      <c r="T6" s="6"/>
      <c r="U6" s="7"/>
      <c r="V6" s="7"/>
      <c r="W6" s="7"/>
      <c r="X6" s="5"/>
      <c r="Y6" s="5"/>
      <c r="Z6" s="6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15.75" thickBot="1" x14ac:dyDescent="0.3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5"/>
      <c r="M7" s="5"/>
      <c r="N7" s="6"/>
      <c r="O7" s="6"/>
      <c r="P7" s="5"/>
      <c r="Q7" s="6"/>
      <c r="R7" s="6"/>
      <c r="S7" s="6"/>
      <c r="T7" s="7"/>
      <c r="U7" s="7"/>
      <c r="V7" s="7"/>
      <c r="W7" s="5"/>
      <c r="X7" s="5"/>
      <c r="Y7" s="5"/>
      <c r="Z7" s="7"/>
      <c r="AA7" s="5"/>
      <c r="AB7" s="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1" thickBot="1" x14ac:dyDescent="0.35">
      <c r="A8" s="21" t="s">
        <v>5</v>
      </c>
      <c r="B8" s="22"/>
      <c r="C8" s="23"/>
      <c r="D8" s="24">
        <v>20</v>
      </c>
      <c r="E8" s="25"/>
      <c r="F8" s="26"/>
      <c r="G8" s="26"/>
      <c r="H8" s="27"/>
      <c r="I8" s="27"/>
      <c r="J8" s="25"/>
      <c r="K8" s="27"/>
      <c r="L8" s="28"/>
      <c r="M8" s="28"/>
      <c r="N8" s="29"/>
      <c r="O8" s="29"/>
      <c r="P8" s="28"/>
      <c r="Q8" s="29"/>
      <c r="R8" s="29"/>
      <c r="S8" s="29"/>
      <c r="T8" s="30"/>
      <c r="U8" s="31"/>
      <c r="V8" s="31"/>
      <c r="W8" s="31"/>
      <c r="X8" s="31"/>
      <c r="Y8" s="31"/>
      <c r="Z8" s="31"/>
      <c r="AA8" s="31"/>
      <c r="AB8" s="31"/>
      <c r="AC8" s="3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1" thickBot="1" x14ac:dyDescent="0.35">
      <c r="A9" s="348" t="s">
        <v>6</v>
      </c>
      <c r="B9" s="350" t="s">
        <v>7</v>
      </c>
      <c r="C9" s="352" t="s">
        <v>8</v>
      </c>
      <c r="D9" s="354" t="s">
        <v>9</v>
      </c>
      <c r="E9" s="356" t="s">
        <v>10</v>
      </c>
      <c r="F9" s="358" t="s">
        <v>11</v>
      </c>
      <c r="G9" s="336" t="s">
        <v>12</v>
      </c>
      <c r="H9" s="338" t="s">
        <v>13</v>
      </c>
      <c r="I9" s="339"/>
      <c r="J9" s="339"/>
      <c r="K9" s="339"/>
      <c r="L9" s="340"/>
      <c r="M9" s="341" t="s">
        <v>14</v>
      </c>
      <c r="N9" s="342"/>
      <c r="O9" s="342"/>
      <c r="P9" s="342"/>
      <c r="Q9" s="342"/>
      <c r="R9" s="342"/>
      <c r="S9" s="343"/>
      <c r="T9" s="33" t="s">
        <v>15</v>
      </c>
      <c r="U9" s="34"/>
      <c r="V9" s="34"/>
      <c r="W9" s="34"/>
      <c r="X9" s="34"/>
      <c r="Y9" s="34"/>
      <c r="Z9" s="34"/>
      <c r="AA9" s="34"/>
      <c r="AB9" s="34"/>
      <c r="AC9" s="35"/>
      <c r="AD9" s="3"/>
      <c r="AE9" s="3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ht="63.75" thickBot="1" x14ac:dyDescent="0.3">
      <c r="A10" s="349"/>
      <c r="B10" s="351"/>
      <c r="C10" s="353"/>
      <c r="D10" s="355"/>
      <c r="E10" s="357"/>
      <c r="F10" s="359"/>
      <c r="G10" s="337"/>
      <c r="H10" s="37" t="s">
        <v>16</v>
      </c>
      <c r="I10" s="38" t="s">
        <v>17</v>
      </c>
      <c r="J10" s="39" t="s">
        <v>18</v>
      </c>
      <c r="K10" s="40" t="s">
        <v>19</v>
      </c>
      <c r="L10" s="41" t="s">
        <v>20</v>
      </c>
      <c r="M10" s="42" t="s">
        <v>21</v>
      </c>
      <c r="N10" s="43" t="s">
        <v>22</v>
      </c>
      <c r="O10" s="44" t="s">
        <v>23</v>
      </c>
      <c r="P10" s="45" t="s">
        <v>24</v>
      </c>
      <c r="Q10" s="43" t="s">
        <v>22</v>
      </c>
      <c r="R10" s="44" t="s">
        <v>23</v>
      </c>
      <c r="S10" s="44" t="s">
        <v>25</v>
      </c>
      <c r="T10" s="46" t="s">
        <v>26</v>
      </c>
      <c r="U10" s="47" t="s">
        <v>27</v>
      </c>
      <c r="V10" s="48" t="s">
        <v>28</v>
      </c>
      <c r="W10" s="49" t="s">
        <v>29</v>
      </c>
      <c r="X10" s="50" t="s">
        <v>30</v>
      </c>
      <c r="Y10" s="51" t="s">
        <v>31</v>
      </c>
      <c r="Z10" s="52" t="s">
        <v>32</v>
      </c>
      <c r="AA10" s="53" t="s">
        <v>33</v>
      </c>
      <c r="AB10" s="52" t="s">
        <v>34</v>
      </c>
      <c r="AC10" s="54" t="s">
        <v>35</v>
      </c>
      <c r="AD10" s="3"/>
      <c r="AE10" s="3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ht="21" thickBot="1" x14ac:dyDescent="0.3">
      <c r="A11" s="55">
        <v>1</v>
      </c>
      <c r="B11" s="56" t="s">
        <v>36</v>
      </c>
      <c r="C11" s="57" t="s">
        <v>37</v>
      </c>
      <c r="D11" s="58">
        <f>D$8</f>
        <v>20</v>
      </c>
      <c r="E11" s="59">
        <v>25000</v>
      </c>
      <c r="F11" s="60"/>
      <c r="G11" s="61"/>
      <c r="H11" s="62"/>
      <c r="I11" s="62"/>
      <c r="J11" s="63"/>
      <c r="K11" s="62"/>
      <c r="L11" s="64">
        <f>SUM(L12:L15)</f>
        <v>9887.9370000000017</v>
      </c>
      <c r="M11" s="65">
        <f>SUM(M21,M41,M66,M86,M101)</f>
        <v>0</v>
      </c>
      <c r="N11" s="66" t="e">
        <f>IF(SUM(AB157:AB172)/SUM(AA157:AA172)&lt;0.15,0,0.0002)</f>
        <v>#DIV/0!</v>
      </c>
      <c r="O11" s="67" t="e">
        <f>M11*N11</f>
        <v>#DIV/0!</v>
      </c>
      <c r="P11" s="68">
        <f>SUM(P26,P56,P76,P96,P106)</f>
        <v>0</v>
      </c>
      <c r="Q11" s="66">
        <v>0.01</v>
      </c>
      <c r="R11" s="67">
        <f>P11*Q11</f>
        <v>0</v>
      </c>
      <c r="S11" s="67" t="e">
        <f>O11+R11</f>
        <v>#DIV/0!</v>
      </c>
      <c r="T11" s="69">
        <f>E11/$D$8*D11</f>
        <v>25000</v>
      </c>
      <c r="U11" s="70">
        <f>SUM(U12:U15)</f>
        <v>9887.9370000000017</v>
      </c>
      <c r="V11" s="71" t="e">
        <f>S11</f>
        <v>#DIV/0!</v>
      </c>
      <c r="W11" s="72" t="e">
        <f>IF(U11-V11&lt;0,0,U11-V11)</f>
        <v>#DIV/0!</v>
      </c>
      <c r="X11" s="73">
        <f>SUM(X12:X15)</f>
        <v>0</v>
      </c>
      <c r="Y11" s="74" t="e">
        <f>W11+X11</f>
        <v>#DIV/0!</v>
      </c>
      <c r="Z11" s="69" t="e">
        <f>T11+Y11</f>
        <v>#DIV/0!</v>
      </c>
      <c r="AA11" s="75">
        <v>0</v>
      </c>
      <c r="AB11" s="76" t="e">
        <f>Z11-AA11</f>
        <v>#DIV/0!</v>
      </c>
      <c r="AC11" s="74"/>
      <c r="AD11" s="3"/>
      <c r="AE11" s="3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20.25" x14ac:dyDescent="0.3">
      <c r="A12" s="78"/>
      <c r="B12" s="79"/>
      <c r="C12" s="80" t="s">
        <v>38</v>
      </c>
      <c r="D12" s="81"/>
      <c r="E12" s="82"/>
      <c r="F12" s="83" t="e">
        <f>D170</f>
        <v>#DIV/0!</v>
      </c>
      <c r="G12" s="84" t="e">
        <f>LOOKUP(CEILING(F12,1),$AE$1:$AZ$1,$AE$2:$AZ$2)</f>
        <v>#DIV/0!</v>
      </c>
      <c r="H12" s="85">
        <f t="shared" ref="H12:I14" si="2">SUM(H22,H42,H67,H87,H102,H117)</f>
        <v>0</v>
      </c>
      <c r="I12" s="85">
        <f t="shared" si="2"/>
        <v>0</v>
      </c>
      <c r="J12" s="86">
        <f t="shared" ref="J12:J25" si="3">IF(H12=0,0,I12/H12)</f>
        <v>0</v>
      </c>
      <c r="K12" s="85">
        <f>SUM(K22,K42,K67,K87,K102,K117)</f>
        <v>0</v>
      </c>
      <c r="L12" s="87">
        <f>IF(J12&lt;80%,0,K12*LOOKUP(CEILING(F12,1),$AE$1:$AZ$1,$AE$2:$AZ$2)/100)/5</f>
        <v>0</v>
      </c>
      <c r="M12" s="88"/>
      <c r="N12" s="89"/>
      <c r="O12" s="90"/>
      <c r="P12" s="91"/>
      <c r="Q12" s="89"/>
      <c r="R12" s="90"/>
      <c r="S12" s="90"/>
      <c r="T12" s="90"/>
      <c r="U12" s="92">
        <f>L12</f>
        <v>0</v>
      </c>
      <c r="V12" s="93"/>
      <c r="W12" s="93"/>
      <c r="X12" s="93"/>
      <c r="Y12" s="94"/>
      <c r="Z12" s="95"/>
      <c r="AA12" s="96"/>
      <c r="AB12" s="97"/>
      <c r="AC12" s="94"/>
      <c r="AD12" s="3"/>
      <c r="AE12" s="3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20.25" x14ac:dyDescent="0.25">
      <c r="A13" s="98"/>
      <c r="B13" s="99"/>
      <c r="C13" s="100" t="s">
        <v>39</v>
      </c>
      <c r="D13" s="101"/>
      <c r="E13" s="102"/>
      <c r="F13" s="103"/>
      <c r="G13" s="104">
        <v>5.0000000000000001E-3</v>
      </c>
      <c r="H13" s="105">
        <f t="shared" si="2"/>
        <v>0</v>
      </c>
      <c r="I13" s="105">
        <f t="shared" si="2"/>
        <v>1076449</v>
      </c>
      <c r="J13" s="106">
        <f t="shared" si="3"/>
        <v>0</v>
      </c>
      <c r="K13" s="105"/>
      <c r="L13" s="107">
        <f>I13*G13/5</f>
        <v>1076.4490000000001</v>
      </c>
      <c r="M13" s="108"/>
      <c r="N13" s="109"/>
      <c r="O13" s="110"/>
      <c r="P13" s="111"/>
      <c r="Q13" s="109"/>
      <c r="R13" s="110"/>
      <c r="S13" s="110"/>
      <c r="T13" s="110"/>
      <c r="U13" s="112">
        <f>L13</f>
        <v>1076.4490000000001</v>
      </c>
      <c r="V13" s="113"/>
      <c r="W13" s="113"/>
      <c r="X13" s="113"/>
      <c r="Y13" s="114"/>
      <c r="Z13" s="115"/>
      <c r="AA13" s="116"/>
      <c r="AB13" s="117"/>
      <c r="AC13" s="114"/>
      <c r="AD13" s="3"/>
      <c r="AE13" s="3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20.25" x14ac:dyDescent="0.25">
      <c r="A14" s="98"/>
      <c r="B14" s="99"/>
      <c r="C14" s="100" t="s">
        <v>40</v>
      </c>
      <c r="D14" s="101"/>
      <c r="E14" s="102"/>
      <c r="F14" s="118"/>
      <c r="G14" s="119">
        <v>0.02</v>
      </c>
      <c r="H14" s="120">
        <f t="shared" si="2"/>
        <v>0</v>
      </c>
      <c r="I14" s="120">
        <f t="shared" si="2"/>
        <v>2202872</v>
      </c>
      <c r="J14" s="121">
        <f t="shared" si="3"/>
        <v>0</v>
      </c>
      <c r="K14" s="120"/>
      <c r="L14" s="122">
        <f>I14*G14/5</f>
        <v>8811.4880000000012</v>
      </c>
      <c r="M14" s="108"/>
      <c r="N14" s="109"/>
      <c r="O14" s="110"/>
      <c r="P14" s="111"/>
      <c r="Q14" s="109"/>
      <c r="R14" s="110"/>
      <c r="S14" s="110"/>
      <c r="T14" s="110"/>
      <c r="U14" s="123">
        <f>L14</f>
        <v>8811.4880000000012</v>
      </c>
      <c r="V14" s="113"/>
      <c r="W14" s="113"/>
      <c r="X14" s="113"/>
      <c r="Y14" s="114"/>
      <c r="Z14" s="115"/>
      <c r="AA14" s="116"/>
      <c r="AB14" s="117"/>
      <c r="AC14" s="114"/>
      <c r="AD14" s="3"/>
      <c r="AE14" s="3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21" thickBot="1" x14ac:dyDescent="0.3">
      <c r="A15" s="124"/>
      <c r="B15" s="125"/>
      <c r="C15" s="126" t="s">
        <v>41</v>
      </c>
      <c r="D15" s="127"/>
      <c r="E15" s="128"/>
      <c r="F15" s="129"/>
      <c r="G15" s="130"/>
      <c r="H15" s="131"/>
      <c r="I15" s="132"/>
      <c r="J15" s="133"/>
      <c r="K15" s="132"/>
      <c r="L15" s="134"/>
      <c r="M15" s="135"/>
      <c r="N15" s="136"/>
      <c r="O15" s="137"/>
      <c r="P15" s="138"/>
      <c r="Q15" s="136"/>
      <c r="R15" s="137"/>
      <c r="S15" s="137"/>
      <c r="T15" s="137"/>
      <c r="U15" s="123">
        <f>L15</f>
        <v>0</v>
      </c>
      <c r="V15" s="139"/>
      <c r="W15" s="139"/>
      <c r="X15" s="139"/>
      <c r="Y15" s="140"/>
      <c r="Z15" s="141"/>
      <c r="AA15" s="142"/>
      <c r="AB15" s="143"/>
      <c r="AC15" s="140"/>
      <c r="AD15" s="3"/>
      <c r="AE15" s="3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21" thickBot="1" x14ac:dyDescent="0.3">
      <c r="A16" s="55">
        <v>2</v>
      </c>
      <c r="B16" s="56" t="s">
        <v>42</v>
      </c>
      <c r="C16" s="57" t="s">
        <v>43</v>
      </c>
      <c r="D16" s="58">
        <v>22</v>
      </c>
      <c r="E16" s="59">
        <v>0</v>
      </c>
      <c r="F16" s="60"/>
      <c r="G16" s="61"/>
      <c r="H16" s="62">
        <f>SUM(H17:H19)</f>
        <v>0</v>
      </c>
      <c r="I16" s="62">
        <f>SUM(I17:I19)</f>
        <v>0</v>
      </c>
      <c r="J16" s="63">
        <f>IF(H16=0,0,I16/H16)</f>
        <v>0</v>
      </c>
      <c r="K16" s="62">
        <f>SUM(K17:K19)</f>
        <v>0</v>
      </c>
      <c r="L16" s="64">
        <f>SUM(L17:L19)</f>
        <v>0</v>
      </c>
      <c r="M16" s="65"/>
      <c r="N16" s="66"/>
      <c r="O16" s="67"/>
      <c r="P16" s="68">
        <f>SUM(P31,P66,P86,P101,P111)</f>
        <v>0</v>
      </c>
      <c r="Q16" s="66">
        <v>0.01</v>
      </c>
      <c r="R16" s="67">
        <f>P16*Q16</f>
        <v>0</v>
      </c>
      <c r="S16" s="67">
        <f>O16+R16</f>
        <v>0</v>
      </c>
      <c r="T16" s="69">
        <f>E16/$D$8*D16</f>
        <v>0</v>
      </c>
      <c r="U16" s="70">
        <f>SUM(U17:U20)</f>
        <v>0</v>
      </c>
      <c r="V16" s="71">
        <f>S16</f>
        <v>0</v>
      </c>
      <c r="W16" s="72">
        <f>U16-V16</f>
        <v>0</v>
      </c>
      <c r="X16" s="73">
        <f>SUM(X17:X20)</f>
        <v>0</v>
      </c>
      <c r="Y16" s="74">
        <f>W16+X16</f>
        <v>0</v>
      </c>
      <c r="Z16" s="69">
        <f>T16+Y16</f>
        <v>0</v>
      </c>
      <c r="AA16" s="75">
        <v>0</v>
      </c>
      <c r="AB16" s="76">
        <f>Z16-AA16</f>
        <v>0</v>
      </c>
      <c r="AC16" s="74"/>
      <c r="AD16" s="3"/>
      <c r="AE16" s="3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20.25" x14ac:dyDescent="0.3">
      <c r="A17" s="78"/>
      <c r="B17" s="79"/>
      <c r="C17" s="144"/>
      <c r="D17" s="81"/>
      <c r="E17" s="82"/>
      <c r="F17" s="145"/>
      <c r="G17" s="146">
        <v>0.01</v>
      </c>
      <c r="H17" s="147"/>
      <c r="I17" s="147"/>
      <c r="J17" s="148">
        <f>IF(H17=0,0,I17/H17)</f>
        <v>0</v>
      </c>
      <c r="K17" s="147">
        <f>I17-H17</f>
        <v>0</v>
      </c>
      <c r="L17" s="87">
        <f>IF(J17&lt;80%,0,G17*K17)</f>
        <v>0</v>
      </c>
      <c r="M17" s="88"/>
      <c r="N17" s="89"/>
      <c r="O17" s="90"/>
      <c r="P17" s="91"/>
      <c r="Q17" s="89"/>
      <c r="R17" s="90"/>
      <c r="S17" s="90"/>
      <c r="T17" s="90"/>
      <c r="U17" s="92">
        <f>L17</f>
        <v>0</v>
      </c>
      <c r="V17" s="93"/>
      <c r="W17" s="93"/>
      <c r="X17" s="149"/>
      <c r="Y17" s="94"/>
      <c r="Z17" s="95"/>
      <c r="AA17" s="96"/>
      <c r="AB17" s="97"/>
      <c r="AC17" s="94"/>
      <c r="AD17" s="3"/>
      <c r="AE17" s="3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20.25" x14ac:dyDescent="0.25">
      <c r="A18" s="98"/>
      <c r="B18" s="99"/>
      <c r="C18" s="150"/>
      <c r="D18" s="101"/>
      <c r="E18" s="102"/>
      <c r="F18" s="103"/>
      <c r="G18" s="151"/>
      <c r="H18" s="105"/>
      <c r="I18" s="105"/>
      <c r="J18" s="106">
        <f>IF(H18=0,0,I18/H18)</f>
        <v>0</v>
      </c>
      <c r="K18" s="105"/>
      <c r="L18" s="107">
        <f>IF(J18&lt;80%,0,G18*K18)</f>
        <v>0</v>
      </c>
      <c r="M18" s="108"/>
      <c r="N18" s="109"/>
      <c r="O18" s="110"/>
      <c r="P18" s="111"/>
      <c r="Q18" s="109"/>
      <c r="R18" s="110"/>
      <c r="S18" s="110"/>
      <c r="T18" s="110"/>
      <c r="U18" s="112">
        <f>L18</f>
        <v>0</v>
      </c>
      <c r="V18" s="113"/>
      <c r="W18" s="113"/>
      <c r="X18" s="113"/>
      <c r="Y18" s="114"/>
      <c r="Z18" s="115"/>
      <c r="AA18" s="116"/>
      <c r="AB18" s="117"/>
      <c r="AC18" s="114"/>
      <c r="AD18" s="3"/>
      <c r="AE18" s="3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20.25" x14ac:dyDescent="0.25">
      <c r="A19" s="98"/>
      <c r="B19" s="99"/>
      <c r="C19" s="150"/>
      <c r="D19" s="101"/>
      <c r="E19" s="102"/>
      <c r="F19" s="118"/>
      <c r="G19" s="152"/>
      <c r="H19" s="120"/>
      <c r="I19" s="120"/>
      <c r="J19" s="121">
        <f>IF(H19=0,0,I19/H19)</f>
        <v>0</v>
      </c>
      <c r="K19" s="120"/>
      <c r="L19" s="122">
        <f>IF(J19&lt;80%,0,G19*K19)</f>
        <v>0</v>
      </c>
      <c r="M19" s="108"/>
      <c r="N19" s="109"/>
      <c r="O19" s="110"/>
      <c r="P19" s="111"/>
      <c r="Q19" s="109"/>
      <c r="R19" s="110"/>
      <c r="S19" s="110"/>
      <c r="T19" s="110"/>
      <c r="U19" s="123">
        <f>L19</f>
        <v>0</v>
      </c>
      <c r="V19" s="113"/>
      <c r="W19" s="113"/>
      <c r="X19" s="113"/>
      <c r="Y19" s="114"/>
      <c r="Z19" s="115"/>
      <c r="AA19" s="116"/>
      <c r="AB19" s="117"/>
      <c r="AC19" s="114"/>
      <c r="AD19" s="3"/>
      <c r="AE19" s="3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21" thickBot="1" x14ac:dyDescent="0.3">
      <c r="A20" s="124"/>
      <c r="B20" s="125"/>
      <c r="C20" s="153"/>
      <c r="D20" s="127"/>
      <c r="E20" s="128"/>
      <c r="F20" s="129"/>
      <c r="G20" s="154"/>
      <c r="H20" s="131"/>
      <c r="I20" s="132"/>
      <c r="J20" s="133">
        <f>IF(H20=0,0,I20/H20)</f>
        <v>0</v>
      </c>
      <c r="K20" s="132"/>
      <c r="L20" s="134"/>
      <c r="M20" s="135"/>
      <c r="N20" s="136"/>
      <c r="O20" s="137"/>
      <c r="P20" s="138"/>
      <c r="Q20" s="136"/>
      <c r="R20" s="137"/>
      <c r="S20" s="137"/>
      <c r="T20" s="137"/>
      <c r="U20" s="123">
        <f>L20</f>
        <v>0</v>
      </c>
      <c r="V20" s="139"/>
      <c r="W20" s="139"/>
      <c r="X20" s="139"/>
      <c r="Y20" s="140"/>
      <c r="Z20" s="141"/>
      <c r="AA20" s="142"/>
      <c r="AB20" s="143"/>
      <c r="AC20" s="140"/>
      <c r="AD20" s="3"/>
      <c r="AE20" s="3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21" thickBot="1" x14ac:dyDescent="0.3">
      <c r="A21" s="55">
        <v>3</v>
      </c>
      <c r="B21" s="155" t="s">
        <v>44</v>
      </c>
      <c r="C21" s="156" t="s">
        <v>45</v>
      </c>
      <c r="D21" s="58"/>
      <c r="E21" s="157">
        <f>E26+E31+E36</f>
        <v>85900</v>
      </c>
      <c r="F21" s="60"/>
      <c r="G21" s="61"/>
      <c r="H21" s="62"/>
      <c r="I21" s="62"/>
      <c r="J21" s="63"/>
      <c r="K21" s="62"/>
      <c r="L21" s="158">
        <f>SUM(L22:L25)</f>
        <v>8781.4449999999979</v>
      </c>
      <c r="M21" s="65">
        <f>M26+M31+M36</f>
        <v>0</v>
      </c>
      <c r="N21" s="66">
        <f>N26</f>
        <v>0.02</v>
      </c>
      <c r="O21" s="67" t="e">
        <f>O26+O31+O36</f>
        <v>#DIV/0!</v>
      </c>
      <c r="P21" s="68"/>
      <c r="Q21" s="66"/>
      <c r="R21" s="67">
        <f>P21*Q21</f>
        <v>0</v>
      </c>
      <c r="S21" s="67" t="e">
        <f>O21+R21</f>
        <v>#DIV/0!</v>
      </c>
      <c r="T21" s="69">
        <f>T26+T31+T36</f>
        <v>85900</v>
      </c>
      <c r="U21" s="70">
        <f>SUM(U22:U25)</f>
        <v>8781.4449999999979</v>
      </c>
      <c r="V21" s="71" t="e">
        <f>V26+V31+V36</f>
        <v>#DIV/0!</v>
      </c>
      <c r="W21" s="72" t="e">
        <f>W26+W31+W36</f>
        <v>#DIV/0!</v>
      </c>
      <c r="X21" s="71">
        <f>X26+X31+X36</f>
        <v>8834.39</v>
      </c>
      <c r="Y21" s="74" t="e">
        <f>Y26+Y31+Y36</f>
        <v>#DIV/0!</v>
      </c>
      <c r="Z21" s="69" t="e">
        <f>Z26+Z31+Z36</f>
        <v>#DIV/0!</v>
      </c>
      <c r="AA21" s="75">
        <f>SUM(AA22:AA25)</f>
        <v>0</v>
      </c>
      <c r="AB21" s="76" t="e">
        <f>AB26+AB31+AB36</f>
        <v>#DIV/0!</v>
      </c>
      <c r="AC21" s="74"/>
      <c r="AD21" s="3"/>
      <c r="AE21" s="3"/>
      <c r="AF21" s="159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20.25" x14ac:dyDescent="0.3">
      <c r="A22" s="78"/>
      <c r="B22" s="79"/>
      <c r="C22" s="80" t="s">
        <v>38</v>
      </c>
      <c r="D22" s="81"/>
      <c r="E22" s="82"/>
      <c r="F22" s="83">
        <f>(F27+F32+F37)/3</f>
        <v>0</v>
      </c>
      <c r="G22" s="160"/>
      <c r="H22" s="85">
        <f t="shared" ref="H22:I25" si="4">H27+H32+H37</f>
        <v>0</v>
      </c>
      <c r="I22" s="85">
        <f t="shared" si="4"/>
        <v>0</v>
      </c>
      <c r="J22" s="86">
        <f t="shared" si="3"/>
        <v>0</v>
      </c>
      <c r="K22" s="85">
        <f>K27+K32+K37</f>
        <v>0</v>
      </c>
      <c r="L22" s="87">
        <f>L27+L32+L37</f>
        <v>0</v>
      </c>
      <c r="M22" s="88"/>
      <c r="N22" s="89"/>
      <c r="O22" s="90"/>
      <c r="P22" s="91"/>
      <c r="Q22" s="89"/>
      <c r="R22" s="90"/>
      <c r="S22" s="90"/>
      <c r="T22" s="90"/>
      <c r="U22" s="92">
        <f>U27+U32+U37</f>
        <v>0</v>
      </c>
      <c r="V22" s="93"/>
      <c r="W22" s="93"/>
      <c r="X22" s="149"/>
      <c r="Y22" s="94"/>
      <c r="Z22" s="95"/>
      <c r="AA22" s="96">
        <f>AA27+AA32+AA37</f>
        <v>0</v>
      </c>
      <c r="AB22" s="97"/>
      <c r="AC22" s="94"/>
      <c r="AD22" s="3"/>
      <c r="AE22" s="3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20.25" x14ac:dyDescent="0.25">
      <c r="A23" s="98"/>
      <c r="B23" s="99"/>
      <c r="C23" s="100" t="s">
        <v>39</v>
      </c>
      <c r="D23" s="101"/>
      <c r="E23" s="102"/>
      <c r="F23" s="103"/>
      <c r="G23" s="104"/>
      <c r="H23" s="105">
        <f t="shared" si="4"/>
        <v>0</v>
      </c>
      <c r="I23" s="105">
        <f t="shared" si="4"/>
        <v>31089</v>
      </c>
      <c r="J23" s="106">
        <f t="shared" si="3"/>
        <v>0</v>
      </c>
      <c r="K23" s="105"/>
      <c r="L23" s="107">
        <f>L28+L33+L38</f>
        <v>155.44499999999999</v>
      </c>
      <c r="M23" s="108"/>
      <c r="N23" s="109"/>
      <c r="O23" s="110"/>
      <c r="P23" s="111"/>
      <c r="Q23" s="109"/>
      <c r="R23" s="110"/>
      <c r="S23" s="110"/>
      <c r="T23" s="110"/>
      <c r="U23" s="112">
        <f>U28+U33+U38</f>
        <v>155.44499999999999</v>
      </c>
      <c r="V23" s="113"/>
      <c r="W23" s="113"/>
      <c r="X23" s="161"/>
      <c r="Y23" s="114"/>
      <c r="Z23" s="115"/>
      <c r="AA23" s="116">
        <f>AA28+AA33+AA38</f>
        <v>0</v>
      </c>
      <c r="AB23" s="117"/>
      <c r="AC23" s="114"/>
      <c r="AD23" s="3"/>
      <c r="AE23" s="3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20.25" x14ac:dyDescent="0.25">
      <c r="A24" s="98"/>
      <c r="B24" s="99"/>
      <c r="C24" s="100" t="s">
        <v>40</v>
      </c>
      <c r="D24" s="101"/>
      <c r="E24" s="102"/>
      <c r="F24" s="118"/>
      <c r="G24" s="119"/>
      <c r="H24" s="120">
        <f t="shared" si="4"/>
        <v>0</v>
      </c>
      <c r="I24" s="120">
        <f t="shared" si="4"/>
        <v>431300</v>
      </c>
      <c r="J24" s="121">
        <f t="shared" si="3"/>
        <v>0</v>
      </c>
      <c r="K24" s="120"/>
      <c r="L24" s="122">
        <f>L29+L34+L39</f>
        <v>8625.9999999999982</v>
      </c>
      <c r="M24" s="108"/>
      <c r="N24" s="109"/>
      <c r="O24" s="110"/>
      <c r="P24" s="111"/>
      <c r="Q24" s="109"/>
      <c r="R24" s="110"/>
      <c r="S24" s="110"/>
      <c r="T24" s="110"/>
      <c r="U24" s="123">
        <f>U29+U34+U39</f>
        <v>8625.9999999999982</v>
      </c>
      <c r="V24" s="113"/>
      <c r="W24" s="113"/>
      <c r="X24" s="161"/>
      <c r="Y24" s="114"/>
      <c r="Z24" s="115"/>
      <c r="AA24" s="116">
        <f>AA29+AA34+AA39</f>
        <v>0</v>
      </c>
      <c r="AB24" s="117"/>
      <c r="AC24" s="114"/>
      <c r="AD24" s="3"/>
      <c r="AE24" s="3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21" thickBot="1" x14ac:dyDescent="0.3">
      <c r="A25" s="124"/>
      <c r="B25" s="125"/>
      <c r="C25" s="126" t="s">
        <v>41</v>
      </c>
      <c r="D25" s="127"/>
      <c r="E25" s="128"/>
      <c r="F25" s="129"/>
      <c r="G25" s="154"/>
      <c r="H25" s="131">
        <f t="shared" si="4"/>
        <v>0</v>
      </c>
      <c r="I25" s="132">
        <f t="shared" si="4"/>
        <v>0</v>
      </c>
      <c r="J25" s="133">
        <f t="shared" si="3"/>
        <v>0</v>
      </c>
      <c r="K25" s="132"/>
      <c r="L25" s="134">
        <f>L30+L35+L40</f>
        <v>0</v>
      </c>
      <c r="M25" s="135"/>
      <c r="N25" s="136"/>
      <c r="O25" s="137"/>
      <c r="P25" s="138"/>
      <c r="Q25" s="136"/>
      <c r="R25" s="137"/>
      <c r="S25" s="137"/>
      <c r="T25" s="137"/>
      <c r="U25" s="123">
        <f>U30+U35+U40</f>
        <v>0</v>
      </c>
      <c r="V25" s="139"/>
      <c r="W25" s="139"/>
      <c r="X25" s="162"/>
      <c r="Y25" s="140"/>
      <c r="Z25" s="141"/>
      <c r="AA25" s="142">
        <f>AA30+AA35+AA40</f>
        <v>0</v>
      </c>
      <c r="AB25" s="143"/>
      <c r="AC25" s="140"/>
      <c r="AD25" s="3"/>
      <c r="AE25" s="3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21" thickBot="1" x14ac:dyDescent="0.3">
      <c r="A26" s="163" t="s">
        <v>46</v>
      </c>
      <c r="B26" s="164" t="s">
        <v>47</v>
      </c>
      <c r="C26" s="165" t="s">
        <v>48</v>
      </c>
      <c r="D26" s="166">
        <f>D$8</f>
        <v>20</v>
      </c>
      <c r="E26" s="167">
        <v>30900</v>
      </c>
      <c r="F26" s="60"/>
      <c r="G26" s="61"/>
      <c r="H26" s="68"/>
      <c r="I26" s="68"/>
      <c r="J26" s="168"/>
      <c r="K26" s="68"/>
      <c r="L26" s="64">
        <f>SUM(L27:L30)</f>
        <v>72.024999999999991</v>
      </c>
      <c r="M26" s="65">
        <f>M27+M28</f>
        <v>0</v>
      </c>
      <c r="N26" s="66">
        <v>0.02</v>
      </c>
      <c r="O26" s="67">
        <f>M26*N26</f>
        <v>0</v>
      </c>
      <c r="P26" s="68"/>
      <c r="Q26" s="66"/>
      <c r="R26" s="67">
        <f>P26*Q26</f>
        <v>0</v>
      </c>
      <c r="S26" s="67">
        <f>O26+R26</f>
        <v>0</v>
      </c>
      <c r="T26" s="69">
        <f>E26/$D$8*D26</f>
        <v>30900</v>
      </c>
      <c r="U26" s="70">
        <f>SUM(U27:U30)</f>
        <v>72.024999999999991</v>
      </c>
      <c r="V26" s="71">
        <f>S26</f>
        <v>0</v>
      </c>
      <c r="W26" s="72">
        <f>IF(U26-V26&lt;0,0,U26-V26)</f>
        <v>72.024999999999991</v>
      </c>
      <c r="X26" s="73">
        <f>SUM(X27:X30)</f>
        <v>0</v>
      </c>
      <c r="Y26" s="74">
        <f>W26+X26</f>
        <v>72.024999999999991</v>
      </c>
      <c r="Z26" s="69">
        <f>T26+Y26</f>
        <v>30972.025000000001</v>
      </c>
      <c r="AA26" s="75">
        <f>SUM(AA27:AA30)</f>
        <v>0</v>
      </c>
      <c r="AB26" s="76">
        <f>Z26-AA26</f>
        <v>30972.025000000001</v>
      </c>
      <c r="AC26" s="74"/>
      <c r="AD26" s="3"/>
      <c r="AE26" s="3"/>
      <c r="AF26" s="159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20.25" x14ac:dyDescent="0.3">
      <c r="A27" s="78"/>
      <c r="B27" s="79"/>
      <c r="C27" s="80" t="s">
        <v>38</v>
      </c>
      <c r="D27" s="81"/>
      <c r="E27" s="82"/>
      <c r="F27" s="83">
        <f>D163</f>
        <v>0</v>
      </c>
      <c r="G27" s="84">
        <f>LOOKUP(CEILING(F27,1),$AE$1:$AZ$1,$AE$2:$AZ$2)</f>
        <v>0</v>
      </c>
      <c r="H27" s="85">
        <f>F163</f>
        <v>0</v>
      </c>
      <c r="I27" s="85">
        <f>G163</f>
        <v>0</v>
      </c>
      <c r="J27" s="86">
        <f t="shared" ref="J27:J79" si="5">IF(H27=0,0,I27/H27)</f>
        <v>0</v>
      </c>
      <c r="K27" s="85">
        <f>I163</f>
        <v>0</v>
      </c>
      <c r="L27" s="87">
        <f>IF(J27&lt;80%,0,K27*LOOKUP(CEILING(F27,1),$AE$1:$AZ$1,$AE$2:$AZ$2)/100)</f>
        <v>0</v>
      </c>
      <c r="M27" s="88">
        <f>AB163</f>
        <v>0</v>
      </c>
      <c r="N27" s="89"/>
      <c r="O27" s="90"/>
      <c r="P27" s="91"/>
      <c r="Q27" s="89"/>
      <c r="R27" s="90"/>
      <c r="S27" s="90"/>
      <c r="T27" s="90"/>
      <c r="U27" s="92">
        <f>L27</f>
        <v>0</v>
      </c>
      <c r="V27" s="93"/>
      <c r="W27" s="93"/>
      <c r="X27" s="169">
        <f>N163+O163</f>
        <v>0</v>
      </c>
      <c r="Y27" s="94"/>
      <c r="Z27" s="95"/>
      <c r="AA27" s="96"/>
      <c r="AB27" s="97"/>
      <c r="AC27" s="170" t="s">
        <v>49</v>
      </c>
      <c r="AD27" s="3"/>
      <c r="AE27" s="3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25.5" x14ac:dyDescent="0.25">
      <c r="A28" s="98"/>
      <c r="B28" s="99"/>
      <c r="C28" s="100" t="s">
        <v>39</v>
      </c>
      <c r="D28" s="101"/>
      <c r="E28" s="102"/>
      <c r="F28" s="103"/>
      <c r="G28" s="104">
        <v>5.0000000000000001E-3</v>
      </c>
      <c r="H28" s="105">
        <f>Q163</f>
        <v>0</v>
      </c>
      <c r="I28" s="105">
        <f>R163</f>
        <v>545</v>
      </c>
      <c r="J28" s="106">
        <f t="shared" si="5"/>
        <v>0</v>
      </c>
      <c r="K28" s="105"/>
      <c r="L28" s="107">
        <f>I28*G28</f>
        <v>2.7250000000000001</v>
      </c>
      <c r="M28" s="108"/>
      <c r="N28" s="109"/>
      <c r="O28" s="110"/>
      <c r="P28" s="111"/>
      <c r="Q28" s="109"/>
      <c r="R28" s="110"/>
      <c r="S28" s="110"/>
      <c r="T28" s="110"/>
      <c r="U28" s="112">
        <f>L28</f>
        <v>2.7250000000000001</v>
      </c>
      <c r="V28" s="113"/>
      <c r="W28" s="113"/>
      <c r="X28" s="161"/>
      <c r="Y28" s="114"/>
      <c r="Z28" s="115"/>
      <c r="AA28" s="171">
        <f>IF((L163-M163)*0.1&lt;0,0,(L163-M163)*0.1)</f>
        <v>0</v>
      </c>
      <c r="AB28" s="172"/>
      <c r="AC28" s="173" t="s">
        <v>50</v>
      </c>
      <c r="AD28" s="3"/>
      <c r="AE28" s="3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20.25" x14ac:dyDescent="0.25">
      <c r="A29" s="98"/>
      <c r="B29" s="99"/>
      <c r="C29" s="100" t="s">
        <v>40</v>
      </c>
      <c r="D29" s="101"/>
      <c r="E29" s="102"/>
      <c r="F29" s="118"/>
      <c r="G29" s="119">
        <v>0.02</v>
      </c>
      <c r="H29" s="120">
        <f>S163</f>
        <v>0</v>
      </c>
      <c r="I29" s="120">
        <f>T163</f>
        <v>3465</v>
      </c>
      <c r="J29" s="121">
        <f t="shared" si="5"/>
        <v>0</v>
      </c>
      <c r="K29" s="120"/>
      <c r="L29" s="122">
        <f>I29*G29</f>
        <v>69.3</v>
      </c>
      <c r="M29" s="108"/>
      <c r="N29" s="109"/>
      <c r="O29" s="110"/>
      <c r="P29" s="111"/>
      <c r="Q29" s="109"/>
      <c r="R29" s="110"/>
      <c r="S29" s="110"/>
      <c r="T29" s="110"/>
      <c r="U29" s="123">
        <f>L29</f>
        <v>69.3</v>
      </c>
      <c r="V29" s="113"/>
      <c r="W29" s="113"/>
      <c r="X29" s="174">
        <f>Y163+Z163</f>
        <v>0</v>
      </c>
      <c r="Y29" s="114"/>
      <c r="Z29" s="115"/>
      <c r="AA29" s="116"/>
      <c r="AB29" s="117"/>
      <c r="AC29" s="175" t="s">
        <v>51</v>
      </c>
      <c r="AD29" s="3"/>
      <c r="AE29" s="3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21" thickBot="1" x14ac:dyDescent="0.3">
      <c r="A30" s="124"/>
      <c r="B30" s="125"/>
      <c r="C30" s="126" t="s">
        <v>41</v>
      </c>
      <c r="D30" s="127"/>
      <c r="E30" s="128"/>
      <c r="F30" s="129"/>
      <c r="G30" s="130"/>
      <c r="H30" s="131"/>
      <c r="I30" s="132"/>
      <c r="J30" s="133"/>
      <c r="K30" s="132"/>
      <c r="L30" s="134">
        <f>P163</f>
        <v>0</v>
      </c>
      <c r="M30" s="135"/>
      <c r="N30" s="136"/>
      <c r="O30" s="137"/>
      <c r="P30" s="138"/>
      <c r="Q30" s="136"/>
      <c r="R30" s="137"/>
      <c r="S30" s="137"/>
      <c r="T30" s="137"/>
      <c r="U30" s="123">
        <f>L30</f>
        <v>0</v>
      </c>
      <c r="V30" s="139"/>
      <c r="W30" s="139"/>
      <c r="X30" s="162"/>
      <c r="Y30" s="140"/>
      <c r="Z30" s="141"/>
      <c r="AA30" s="142"/>
      <c r="AB30" s="143"/>
      <c r="AC30" s="140"/>
      <c r="AD30" s="3"/>
      <c r="AE30" s="3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21" thickBot="1" x14ac:dyDescent="0.3">
      <c r="A31" s="163" t="s">
        <v>52</v>
      </c>
      <c r="B31" s="164" t="s">
        <v>53</v>
      </c>
      <c r="C31" s="165" t="s">
        <v>54</v>
      </c>
      <c r="D31" s="166">
        <f>D$8</f>
        <v>20</v>
      </c>
      <c r="E31" s="167">
        <v>30000</v>
      </c>
      <c r="F31" s="60"/>
      <c r="G31" s="61"/>
      <c r="H31" s="68"/>
      <c r="I31" s="68"/>
      <c r="J31" s="168"/>
      <c r="K31" s="68"/>
      <c r="L31" s="64">
        <f>SUM(L32:L35)</f>
        <v>8613.5499999999993</v>
      </c>
      <c r="M31" s="65">
        <f>M32+M33</f>
        <v>0</v>
      </c>
      <c r="N31" s="176" t="e">
        <f>IF(AB165/AA165&lt;0.05,0,0.02)</f>
        <v>#DIV/0!</v>
      </c>
      <c r="O31" s="67" t="e">
        <f>M31*N31</f>
        <v>#DIV/0!</v>
      </c>
      <c r="P31" s="68"/>
      <c r="Q31" s="66"/>
      <c r="R31" s="67">
        <f>P31*Q31</f>
        <v>0</v>
      </c>
      <c r="S31" s="67" t="e">
        <f>O31+R31</f>
        <v>#DIV/0!</v>
      </c>
      <c r="T31" s="69">
        <f>E31/$D$8*D31</f>
        <v>30000</v>
      </c>
      <c r="U31" s="70">
        <f>SUM(U32:U35)</f>
        <v>8613.5499999999993</v>
      </c>
      <c r="V31" s="71" t="e">
        <f>S31</f>
        <v>#DIV/0!</v>
      </c>
      <c r="W31" s="72" t="e">
        <f>IF(U31-V31&lt;0,0,U31-V31)</f>
        <v>#DIV/0!</v>
      </c>
      <c r="X31" s="73">
        <f>SUM(X32:X35)</f>
        <v>3834.39</v>
      </c>
      <c r="Y31" s="74" t="e">
        <f>W31+X31</f>
        <v>#DIV/0!</v>
      </c>
      <c r="Z31" s="69" t="e">
        <f>T31+Y31</f>
        <v>#DIV/0!</v>
      </c>
      <c r="AA31" s="75">
        <f>SUM(AA32:AA35)</f>
        <v>0</v>
      </c>
      <c r="AB31" s="76" t="e">
        <f>Z31-AA31</f>
        <v>#DIV/0!</v>
      </c>
      <c r="AC31" s="74"/>
      <c r="AD31" s="3"/>
      <c r="AE31" s="3"/>
      <c r="AF31" s="159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20.25" x14ac:dyDescent="0.3">
      <c r="A32" s="78"/>
      <c r="B32" s="79"/>
      <c r="C32" s="80" t="s">
        <v>38</v>
      </c>
      <c r="D32" s="81"/>
      <c r="E32" s="82"/>
      <c r="F32" s="83">
        <f>D165</f>
        <v>0</v>
      </c>
      <c r="G32" s="84">
        <f>LOOKUP(CEILING(F32,1),$AE$1:$AZ$1,$AE$2:$AZ$2)</f>
        <v>0</v>
      </c>
      <c r="H32" s="85">
        <f>F165</f>
        <v>0</v>
      </c>
      <c r="I32" s="85">
        <f>G165</f>
        <v>0</v>
      </c>
      <c r="J32" s="86">
        <f t="shared" si="5"/>
        <v>0</v>
      </c>
      <c r="K32" s="85">
        <f>I165</f>
        <v>0</v>
      </c>
      <c r="L32" s="87">
        <f>IF(J32&lt;80%,0,K32*LOOKUP(CEILING(F32,1),$AE$1:$AZ$1,$AE$2:$AZ$2)/100)</f>
        <v>0</v>
      </c>
      <c r="M32" s="177">
        <f>AB165</f>
        <v>0</v>
      </c>
      <c r="N32" s="89"/>
      <c r="O32" s="90"/>
      <c r="P32" s="91"/>
      <c r="Q32" s="89"/>
      <c r="R32" s="90"/>
      <c r="S32" s="90"/>
      <c r="T32" s="90"/>
      <c r="U32" s="92">
        <f>L32</f>
        <v>0</v>
      </c>
      <c r="V32" s="93"/>
      <c r="W32" s="93"/>
      <c r="X32" s="169">
        <f>N165+O165</f>
        <v>0</v>
      </c>
      <c r="Y32" s="94"/>
      <c r="Z32" s="95"/>
      <c r="AA32" s="96"/>
      <c r="AB32" s="97"/>
      <c r="AC32" s="170" t="s">
        <v>49</v>
      </c>
      <c r="AD32" s="3"/>
      <c r="AE32" s="3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25.5" x14ac:dyDescent="0.25">
      <c r="A33" s="98"/>
      <c r="B33" s="99"/>
      <c r="C33" s="100" t="s">
        <v>39</v>
      </c>
      <c r="D33" s="101"/>
      <c r="E33" s="102"/>
      <c r="F33" s="103"/>
      <c r="G33" s="104">
        <v>5.0000000000000001E-3</v>
      </c>
      <c r="H33" s="105">
        <f>Q165</f>
        <v>0</v>
      </c>
      <c r="I33" s="105">
        <f>R165</f>
        <v>19266</v>
      </c>
      <c r="J33" s="106">
        <f>IF(H33=0,0,I33/H33)</f>
        <v>0</v>
      </c>
      <c r="K33" s="105"/>
      <c r="L33" s="107">
        <f>I33*G33</f>
        <v>96.33</v>
      </c>
      <c r="M33" s="108"/>
      <c r="N33" s="109"/>
      <c r="O33" s="110"/>
      <c r="P33" s="111"/>
      <c r="Q33" s="109"/>
      <c r="R33" s="110"/>
      <c r="S33" s="110"/>
      <c r="T33" s="110"/>
      <c r="U33" s="112">
        <f>L33</f>
        <v>96.33</v>
      </c>
      <c r="V33" s="113"/>
      <c r="W33" s="113"/>
      <c r="X33" s="161"/>
      <c r="Y33" s="114"/>
      <c r="Z33" s="115"/>
      <c r="AA33" s="171">
        <f>IF((L165-M165)*0.1&lt;0,0,(L165-M165)*0.1)</f>
        <v>0</v>
      </c>
      <c r="AB33" s="172"/>
      <c r="AC33" s="173" t="s">
        <v>50</v>
      </c>
      <c r="AD33" s="3"/>
      <c r="AE33" s="3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20.25" x14ac:dyDescent="0.25">
      <c r="A34" s="98"/>
      <c r="B34" s="99"/>
      <c r="C34" s="100" t="s">
        <v>40</v>
      </c>
      <c r="D34" s="101"/>
      <c r="E34" s="102"/>
      <c r="F34" s="118"/>
      <c r="G34" s="119">
        <v>0.02</v>
      </c>
      <c r="H34" s="120">
        <f>S165</f>
        <v>0</v>
      </c>
      <c r="I34" s="120">
        <f>T165</f>
        <v>425861</v>
      </c>
      <c r="J34" s="121">
        <f t="shared" si="5"/>
        <v>0</v>
      </c>
      <c r="K34" s="120"/>
      <c r="L34" s="122">
        <f>I34*G34</f>
        <v>8517.2199999999993</v>
      </c>
      <c r="M34" s="108"/>
      <c r="N34" s="109"/>
      <c r="O34" s="110"/>
      <c r="P34" s="111"/>
      <c r="Q34" s="109"/>
      <c r="R34" s="110"/>
      <c r="S34" s="110"/>
      <c r="T34" s="110"/>
      <c r="U34" s="123">
        <f>L34</f>
        <v>8517.2199999999993</v>
      </c>
      <c r="V34" s="113"/>
      <c r="W34" s="113"/>
      <c r="X34" s="174">
        <f>Y165+Z165</f>
        <v>0</v>
      </c>
      <c r="Y34" s="114"/>
      <c r="Z34" s="115"/>
      <c r="AA34" s="116"/>
      <c r="AB34" s="117"/>
      <c r="AC34" s="175" t="s">
        <v>51</v>
      </c>
      <c r="AD34" s="3"/>
      <c r="AE34" s="3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21" thickBot="1" x14ac:dyDescent="0.3">
      <c r="A35" s="124"/>
      <c r="B35" s="125"/>
      <c r="C35" s="126" t="s">
        <v>41</v>
      </c>
      <c r="D35" s="127"/>
      <c r="E35" s="128"/>
      <c r="F35" s="129"/>
      <c r="G35" s="130"/>
      <c r="H35" s="131"/>
      <c r="I35" s="132"/>
      <c r="J35" s="133"/>
      <c r="K35" s="132"/>
      <c r="L35" s="134">
        <f>P165</f>
        <v>0</v>
      </c>
      <c r="M35" s="135"/>
      <c r="N35" s="136"/>
      <c r="O35" s="137"/>
      <c r="P35" s="138"/>
      <c r="Q35" s="136"/>
      <c r="R35" s="137"/>
      <c r="S35" s="137"/>
      <c r="T35" s="137"/>
      <c r="U35" s="123">
        <f>L35</f>
        <v>0</v>
      </c>
      <c r="V35" s="139"/>
      <c r="W35" s="139"/>
      <c r="X35" s="178">
        <v>3834.39</v>
      </c>
      <c r="Y35" s="140"/>
      <c r="Z35" s="141"/>
      <c r="AA35" s="142"/>
      <c r="AB35" s="143"/>
      <c r="AC35" s="140" t="s">
        <v>55</v>
      </c>
      <c r="AD35" s="3"/>
      <c r="AE35" s="3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21" thickBot="1" x14ac:dyDescent="0.3">
      <c r="A36" s="163" t="s">
        <v>56</v>
      </c>
      <c r="B36" s="164" t="s">
        <v>57</v>
      </c>
      <c r="C36" s="165" t="s">
        <v>54</v>
      </c>
      <c r="D36" s="166">
        <f>D8</f>
        <v>20</v>
      </c>
      <c r="E36" s="167">
        <v>25000</v>
      </c>
      <c r="F36" s="60"/>
      <c r="G36" s="61"/>
      <c r="H36" s="68"/>
      <c r="I36" s="68"/>
      <c r="J36" s="168"/>
      <c r="K36" s="68"/>
      <c r="L36" s="64">
        <f>SUM(L37:L40)</f>
        <v>95.87</v>
      </c>
      <c r="M36" s="65">
        <f>M37+M38</f>
        <v>0</v>
      </c>
      <c r="N36" s="66">
        <f>IF(AA168=0,0,IF(AB168/AA168&lt;0.15,0,0.02))</f>
        <v>0</v>
      </c>
      <c r="O36" s="67">
        <f>M36*N36</f>
        <v>0</v>
      </c>
      <c r="P36" s="68"/>
      <c r="Q36" s="66"/>
      <c r="R36" s="67">
        <f>P36*Q36</f>
        <v>0</v>
      </c>
      <c r="S36" s="67">
        <f>O36+R36</f>
        <v>0</v>
      </c>
      <c r="T36" s="69">
        <f>E36/$D$8*D36</f>
        <v>25000</v>
      </c>
      <c r="U36" s="70">
        <f>SUM(U37:U40)</f>
        <v>95.87</v>
      </c>
      <c r="V36" s="71">
        <f>S36</f>
        <v>0</v>
      </c>
      <c r="W36" s="72">
        <f>IF(U36-V36&lt;0,0,U36-V36)</f>
        <v>95.87</v>
      </c>
      <c r="X36" s="73">
        <f>SUM(X37:X40)</f>
        <v>5000</v>
      </c>
      <c r="Y36" s="74">
        <f>W36+X36</f>
        <v>5095.87</v>
      </c>
      <c r="Z36" s="69">
        <f>T36+Y36</f>
        <v>30095.87</v>
      </c>
      <c r="AA36" s="75">
        <f>SUM(AA37:AA40)</f>
        <v>0</v>
      </c>
      <c r="AB36" s="76">
        <f>Z36-AA36</f>
        <v>30095.87</v>
      </c>
      <c r="AC36" s="74"/>
      <c r="AD36" s="3"/>
      <c r="AE36" s="3"/>
      <c r="AF36" s="159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20.25" x14ac:dyDescent="0.3">
      <c r="A37" s="78"/>
      <c r="B37" s="79"/>
      <c r="C37" s="80" t="s">
        <v>38</v>
      </c>
      <c r="D37" s="81"/>
      <c r="E37" s="82"/>
      <c r="F37" s="83">
        <f>D168</f>
        <v>0</v>
      </c>
      <c r="G37" s="84">
        <f>LOOKUP(CEILING(F37,1),$AE$1:$AZ$1,$AE$2:$AZ$2)</f>
        <v>0</v>
      </c>
      <c r="H37" s="85">
        <f>F168</f>
        <v>0</v>
      </c>
      <c r="I37" s="85">
        <f>G168</f>
        <v>0</v>
      </c>
      <c r="J37" s="86">
        <f>IF(H37=0,0,I37/H37)</f>
        <v>0</v>
      </c>
      <c r="K37" s="85">
        <f>I168</f>
        <v>0</v>
      </c>
      <c r="L37" s="87">
        <f>IF(J37&lt;80%,0,K37*LOOKUP(CEILING(F37,1),$AE$1:$AZ$1,$AE$2:$AZ$2)/100)</f>
        <v>0</v>
      </c>
      <c r="M37" s="179">
        <f>AB168</f>
        <v>0</v>
      </c>
      <c r="N37" s="89"/>
      <c r="O37" s="90"/>
      <c r="P37" s="91"/>
      <c r="Q37" s="89"/>
      <c r="R37" s="90"/>
      <c r="S37" s="90"/>
      <c r="T37" s="90"/>
      <c r="U37" s="92">
        <f>L37</f>
        <v>0</v>
      </c>
      <c r="V37" s="93"/>
      <c r="W37" s="93"/>
      <c r="X37" s="169">
        <f>N168+O168</f>
        <v>0</v>
      </c>
      <c r="Y37" s="94"/>
      <c r="Z37" s="95"/>
      <c r="AA37" s="96"/>
      <c r="AB37" s="97"/>
      <c r="AC37" s="170" t="s">
        <v>49</v>
      </c>
      <c r="AD37" s="3"/>
      <c r="AE37" s="3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25.5" x14ac:dyDescent="0.25">
      <c r="A38" s="98"/>
      <c r="B38" s="99"/>
      <c r="C38" s="100" t="s">
        <v>39</v>
      </c>
      <c r="D38" s="101"/>
      <c r="E38" s="102"/>
      <c r="F38" s="103"/>
      <c r="G38" s="104">
        <v>5.0000000000000001E-3</v>
      </c>
      <c r="H38" s="105">
        <f>Q168</f>
        <v>0</v>
      </c>
      <c r="I38" s="105">
        <f>R168</f>
        <v>11278</v>
      </c>
      <c r="J38" s="106">
        <f>IF(H38=0,0,I38/H38)</f>
        <v>0</v>
      </c>
      <c r="K38" s="105"/>
      <c r="L38" s="107">
        <f>I38*G38</f>
        <v>56.39</v>
      </c>
      <c r="M38" s="108"/>
      <c r="N38" s="109"/>
      <c r="O38" s="110"/>
      <c r="P38" s="111"/>
      <c r="Q38" s="109"/>
      <c r="R38" s="110"/>
      <c r="S38" s="110"/>
      <c r="T38" s="110"/>
      <c r="U38" s="112">
        <f>L38</f>
        <v>56.39</v>
      </c>
      <c r="V38" s="113"/>
      <c r="W38" s="113"/>
      <c r="X38" s="161"/>
      <c r="Y38" s="114"/>
      <c r="Z38" s="115"/>
      <c r="AA38" s="171">
        <f>IF((L168-M168)*0.1&lt;0,0,(L168-M168)*0.1)</f>
        <v>0</v>
      </c>
      <c r="AB38" s="172"/>
      <c r="AC38" s="173" t="s">
        <v>50</v>
      </c>
      <c r="AD38" s="3"/>
      <c r="AE38" s="3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20.25" x14ac:dyDescent="0.25">
      <c r="A39" s="98"/>
      <c r="B39" s="99"/>
      <c r="C39" s="100" t="s">
        <v>40</v>
      </c>
      <c r="D39" s="101"/>
      <c r="E39" s="102"/>
      <c r="F39" s="118"/>
      <c r="G39" s="119">
        <v>0.02</v>
      </c>
      <c r="H39" s="120">
        <f>S168</f>
        <v>0</v>
      </c>
      <c r="I39" s="120">
        <f>T168</f>
        <v>1974</v>
      </c>
      <c r="J39" s="121">
        <f>IF(H39=0,0,I39/H39)</f>
        <v>0</v>
      </c>
      <c r="K39" s="120"/>
      <c r="L39" s="122">
        <f>I39*G39</f>
        <v>39.480000000000004</v>
      </c>
      <c r="M39" s="108"/>
      <c r="N39" s="109"/>
      <c r="O39" s="110"/>
      <c r="P39" s="111"/>
      <c r="Q39" s="109"/>
      <c r="R39" s="110"/>
      <c r="S39" s="110"/>
      <c r="T39" s="110"/>
      <c r="U39" s="123">
        <f>L39</f>
        <v>39.480000000000004</v>
      </c>
      <c r="V39" s="113"/>
      <c r="W39" s="113"/>
      <c r="X39" s="161">
        <f>X168*0.1</f>
        <v>0</v>
      </c>
      <c r="Y39" s="114"/>
      <c r="Z39" s="115"/>
      <c r="AA39" s="116"/>
      <c r="AB39" s="117"/>
      <c r="AC39" s="175" t="s">
        <v>51</v>
      </c>
      <c r="AD39" s="3"/>
      <c r="AE39" s="3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21" thickBot="1" x14ac:dyDescent="0.3">
      <c r="A40" s="124"/>
      <c r="B40" s="125"/>
      <c r="C40" s="126" t="s">
        <v>41</v>
      </c>
      <c r="D40" s="127"/>
      <c r="E40" s="128"/>
      <c r="F40" s="129"/>
      <c r="G40" s="130"/>
      <c r="H40" s="131"/>
      <c r="I40" s="132"/>
      <c r="J40" s="133"/>
      <c r="K40" s="132"/>
      <c r="L40" s="134">
        <f>P168</f>
        <v>0</v>
      </c>
      <c r="M40" s="135"/>
      <c r="N40" s="136"/>
      <c r="O40" s="137"/>
      <c r="P40" s="138"/>
      <c r="Q40" s="136"/>
      <c r="R40" s="137"/>
      <c r="S40" s="137"/>
      <c r="T40" s="137"/>
      <c r="U40" s="123">
        <f>L40</f>
        <v>0</v>
      </c>
      <c r="V40" s="139"/>
      <c r="W40" s="139"/>
      <c r="X40" s="162">
        <v>5000</v>
      </c>
      <c r="Y40" s="140"/>
      <c r="Z40" s="141"/>
      <c r="AA40" s="142"/>
      <c r="AB40" s="143"/>
      <c r="AC40" s="140" t="s">
        <v>58</v>
      </c>
      <c r="AD40" s="3"/>
      <c r="AE40" s="3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21" thickBot="1" x14ac:dyDescent="0.3">
      <c r="A41" s="180">
        <v>4</v>
      </c>
      <c r="B41" s="181" t="s">
        <v>44</v>
      </c>
      <c r="C41" s="182" t="s">
        <v>59</v>
      </c>
      <c r="D41" s="58"/>
      <c r="E41" s="157">
        <f>E46+E56+E61+E51</f>
        <v>95000</v>
      </c>
      <c r="F41" s="60"/>
      <c r="G41" s="183"/>
      <c r="H41" s="62"/>
      <c r="I41" s="62"/>
      <c r="J41" s="63"/>
      <c r="K41" s="62"/>
      <c r="L41" s="158">
        <f>SUM(L42:L45)</f>
        <v>13151.748333333333</v>
      </c>
      <c r="M41" s="65">
        <f>M46+M56+M61+M51</f>
        <v>0</v>
      </c>
      <c r="N41" s="66"/>
      <c r="O41" s="67" t="e">
        <f>O46+O56+O61+O51</f>
        <v>#DIV/0!</v>
      </c>
      <c r="P41" s="68"/>
      <c r="Q41" s="66"/>
      <c r="R41" s="67">
        <f>P41*Q41</f>
        <v>0</v>
      </c>
      <c r="S41" s="67" t="e">
        <f>O41+R41</f>
        <v>#DIV/0!</v>
      </c>
      <c r="T41" s="69">
        <f>T46+T56+T61+T51</f>
        <v>70000</v>
      </c>
      <c r="U41" s="70">
        <f>SUM(U42:U45)</f>
        <v>13151.748333333333</v>
      </c>
      <c r="V41" s="67" t="e">
        <f>V46+V56+V61+V51</f>
        <v>#DIV/0!</v>
      </c>
      <c r="W41" s="72" t="e">
        <f>W46+W56+W61+W51</f>
        <v>#DIV/0!</v>
      </c>
      <c r="X41" s="71">
        <f>X46+X56+X61+X51</f>
        <v>0</v>
      </c>
      <c r="Y41" s="74" t="e">
        <f>Y46+Y56+Y61+Y51</f>
        <v>#DIV/0!</v>
      </c>
      <c r="Z41" s="69" t="e">
        <f>Z46+Z56+Z61+Z51</f>
        <v>#DIV/0!</v>
      </c>
      <c r="AA41" s="75">
        <f>SUM(AA42:AA45)</f>
        <v>0</v>
      </c>
      <c r="AB41" s="76" t="e">
        <f>AB46+AB56+AB61+AB51</f>
        <v>#DIV/0!</v>
      </c>
      <c r="AC41" s="74"/>
      <c r="AD41" s="3"/>
      <c r="AE41" s="3"/>
      <c r="AF41" s="159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20.25" x14ac:dyDescent="0.3">
      <c r="A42" s="184"/>
      <c r="B42" s="185"/>
      <c r="C42" s="80" t="s">
        <v>38</v>
      </c>
      <c r="D42" s="186"/>
      <c r="E42" s="187"/>
      <c r="F42" s="83">
        <f>(F47+F52+F57+F62)/3</f>
        <v>0</v>
      </c>
      <c r="G42" s="160"/>
      <c r="H42" s="85">
        <f t="shared" ref="H42:I45" si="6">H47+H57+H62+H52</f>
        <v>0</v>
      </c>
      <c r="I42" s="85">
        <f t="shared" si="6"/>
        <v>0</v>
      </c>
      <c r="J42" s="86">
        <f t="shared" si="5"/>
        <v>0</v>
      </c>
      <c r="K42" s="85">
        <f>K47+K57+K62+K52</f>
        <v>0</v>
      </c>
      <c r="L42" s="87">
        <f>L47+L57+L62+L52</f>
        <v>0</v>
      </c>
      <c r="M42" s="88"/>
      <c r="N42" s="89"/>
      <c r="O42" s="90"/>
      <c r="P42" s="91"/>
      <c r="Q42" s="89"/>
      <c r="R42" s="90"/>
      <c r="S42" s="90"/>
      <c r="T42" s="90"/>
      <c r="U42" s="92">
        <f>U47+U57+U62+U52</f>
        <v>0</v>
      </c>
      <c r="V42" s="93"/>
      <c r="W42" s="93"/>
      <c r="X42" s="149"/>
      <c r="Y42" s="94"/>
      <c r="Z42" s="95"/>
      <c r="AA42" s="96">
        <f>AA47+AA57+AA62+AA52</f>
        <v>0</v>
      </c>
      <c r="AB42" s="97"/>
      <c r="AC42" s="94"/>
      <c r="AD42" s="3"/>
      <c r="AE42" s="3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20.25" x14ac:dyDescent="0.25">
      <c r="A43" s="98"/>
      <c r="B43" s="99"/>
      <c r="C43" s="100" t="s">
        <v>39</v>
      </c>
      <c r="D43" s="101"/>
      <c r="E43" s="102"/>
      <c r="F43" s="103"/>
      <c r="G43" s="104"/>
      <c r="H43" s="105">
        <f t="shared" si="6"/>
        <v>0</v>
      </c>
      <c r="I43" s="105">
        <f t="shared" si="6"/>
        <v>608059</v>
      </c>
      <c r="J43" s="106">
        <f t="shared" si="5"/>
        <v>0</v>
      </c>
      <c r="K43" s="105"/>
      <c r="L43" s="107">
        <f>L48+L58+L63+L53</f>
        <v>4020.0450000000001</v>
      </c>
      <c r="M43" s="108"/>
      <c r="N43" s="109"/>
      <c r="O43" s="110"/>
      <c r="P43" s="111"/>
      <c r="Q43" s="109"/>
      <c r="R43" s="110"/>
      <c r="S43" s="110"/>
      <c r="T43" s="110"/>
      <c r="U43" s="112">
        <f>U48+U58+U63+U53</f>
        <v>4020.0450000000001</v>
      </c>
      <c r="V43" s="113"/>
      <c r="W43" s="113"/>
      <c r="X43" s="161"/>
      <c r="Y43" s="114"/>
      <c r="Z43" s="115"/>
      <c r="AA43" s="116">
        <f>AA48+AA58+AA63+AA53</f>
        <v>0</v>
      </c>
      <c r="AB43" s="117"/>
      <c r="AC43" s="114"/>
      <c r="AD43" s="3"/>
      <c r="AE43" s="3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20.25" x14ac:dyDescent="0.25">
      <c r="A44" s="98"/>
      <c r="B44" s="99"/>
      <c r="C44" s="100" t="s">
        <v>40</v>
      </c>
      <c r="D44" s="101"/>
      <c r="E44" s="102"/>
      <c r="F44" s="118"/>
      <c r="G44" s="119"/>
      <c r="H44" s="120">
        <f t="shared" si="6"/>
        <v>0</v>
      </c>
      <c r="I44" s="120">
        <f t="shared" si="6"/>
        <v>323327</v>
      </c>
      <c r="J44" s="121">
        <f t="shared" si="5"/>
        <v>0</v>
      </c>
      <c r="K44" s="120"/>
      <c r="L44" s="122">
        <f>L49+L59+L64+L54</f>
        <v>9131.7033333333329</v>
      </c>
      <c r="M44" s="108"/>
      <c r="N44" s="109"/>
      <c r="O44" s="110"/>
      <c r="P44" s="111"/>
      <c r="Q44" s="109"/>
      <c r="R44" s="110"/>
      <c r="S44" s="110"/>
      <c r="T44" s="110"/>
      <c r="U44" s="123">
        <f>U49+U59+U64+U54</f>
        <v>9131.7033333333329</v>
      </c>
      <c r="V44" s="113"/>
      <c r="W44" s="113"/>
      <c r="X44" s="161"/>
      <c r="Y44" s="114"/>
      <c r="Z44" s="115"/>
      <c r="AA44" s="116">
        <f>AA49+AA59+AA64+AA54</f>
        <v>0</v>
      </c>
      <c r="AB44" s="117"/>
      <c r="AC44" s="114"/>
      <c r="AD44" s="3"/>
      <c r="AE44" s="3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21" thickBot="1" x14ac:dyDescent="0.3">
      <c r="A45" s="124"/>
      <c r="B45" s="125"/>
      <c r="C45" s="126" t="s">
        <v>41</v>
      </c>
      <c r="D45" s="127"/>
      <c r="E45" s="128"/>
      <c r="F45" s="129"/>
      <c r="G45" s="154"/>
      <c r="H45" s="131">
        <f t="shared" si="6"/>
        <v>0</v>
      </c>
      <c r="I45" s="132">
        <f t="shared" si="6"/>
        <v>0</v>
      </c>
      <c r="J45" s="133">
        <f t="shared" si="5"/>
        <v>0</v>
      </c>
      <c r="K45" s="132"/>
      <c r="L45" s="134">
        <f>L50+L60+L65+L55</f>
        <v>0</v>
      </c>
      <c r="M45" s="135"/>
      <c r="N45" s="136"/>
      <c r="O45" s="137"/>
      <c r="P45" s="138"/>
      <c r="Q45" s="136"/>
      <c r="R45" s="137"/>
      <c r="S45" s="137"/>
      <c r="T45" s="137"/>
      <c r="U45" s="188">
        <f>U50+U60+U65+U55</f>
        <v>0</v>
      </c>
      <c r="V45" s="139"/>
      <c r="W45" s="139"/>
      <c r="X45" s="162"/>
      <c r="Y45" s="140"/>
      <c r="Z45" s="141"/>
      <c r="AA45" s="142">
        <f>AA50+AA60+AA65+AA55</f>
        <v>0</v>
      </c>
      <c r="AB45" s="143"/>
      <c r="AC45" s="140"/>
      <c r="AD45" s="3"/>
      <c r="AE45" s="3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21" thickBot="1" x14ac:dyDescent="0.3">
      <c r="A46" s="189" t="s">
        <v>60</v>
      </c>
      <c r="B46" s="190" t="s">
        <v>61</v>
      </c>
      <c r="C46" s="191" t="s">
        <v>62</v>
      </c>
      <c r="D46" s="192">
        <f>D$8</f>
        <v>20</v>
      </c>
      <c r="E46" s="193">
        <v>25000</v>
      </c>
      <c r="F46" s="60"/>
      <c r="G46" s="183"/>
      <c r="H46" s="68"/>
      <c r="I46" s="68"/>
      <c r="J46" s="168"/>
      <c r="K46" s="68"/>
      <c r="L46" s="64">
        <f>SUM(L47:L50)</f>
        <v>4039.4283333333333</v>
      </c>
      <c r="M46" s="65">
        <f>M47+M48</f>
        <v>0</v>
      </c>
      <c r="N46" s="66" t="e">
        <f>IF(AB157/AA157&lt;0.15,0,0.02)</f>
        <v>#DIV/0!</v>
      </c>
      <c r="O46" s="67" t="e">
        <f>M46*N46</f>
        <v>#DIV/0!</v>
      </c>
      <c r="P46" s="68"/>
      <c r="Q46" s="66"/>
      <c r="R46" s="67">
        <f>P46*Q46</f>
        <v>0</v>
      </c>
      <c r="S46" s="67" t="e">
        <f>O46+R46</f>
        <v>#DIV/0!</v>
      </c>
      <c r="T46" s="69">
        <f>E46/$D$8*D46</f>
        <v>25000</v>
      </c>
      <c r="U46" s="70">
        <f>SUM(U47:U50)</f>
        <v>4039.4283333333333</v>
      </c>
      <c r="V46" s="71" t="e">
        <f>S46</f>
        <v>#DIV/0!</v>
      </c>
      <c r="W46" s="72" t="e">
        <f>IF(U46-V46&lt;0,0,U46-V46)</f>
        <v>#DIV/0!</v>
      </c>
      <c r="X46" s="73">
        <f>SUM(X47:X50)</f>
        <v>0</v>
      </c>
      <c r="Y46" s="74" t="e">
        <f>W46+X46</f>
        <v>#DIV/0!</v>
      </c>
      <c r="Z46" s="69" t="e">
        <f>T46+Y46</f>
        <v>#DIV/0!</v>
      </c>
      <c r="AA46" s="75">
        <f>SUM(AA47:AA50)</f>
        <v>0</v>
      </c>
      <c r="AB46" s="76" t="e">
        <f>Z46-AA46</f>
        <v>#DIV/0!</v>
      </c>
      <c r="AC46" s="74"/>
      <c r="AD46" s="3"/>
      <c r="AE46" s="3"/>
      <c r="AF46" s="15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 ht="20.25" x14ac:dyDescent="0.3">
      <c r="A47" s="184"/>
      <c r="B47" s="194"/>
      <c r="C47" s="80" t="s">
        <v>38</v>
      </c>
      <c r="D47" s="195"/>
      <c r="E47" s="196"/>
      <c r="F47" s="83">
        <f>D157</f>
        <v>0</v>
      </c>
      <c r="G47" s="84">
        <f>LOOKUP(CEILING(F47,1),$AE$1:$AZ$1,$AE$2:$AZ$2)</f>
        <v>0</v>
      </c>
      <c r="H47" s="85">
        <f>F157</f>
        <v>0</v>
      </c>
      <c r="I47" s="85">
        <f>G157</f>
        <v>0</v>
      </c>
      <c r="J47" s="86">
        <f t="shared" si="5"/>
        <v>0</v>
      </c>
      <c r="K47" s="85">
        <f>I157</f>
        <v>0</v>
      </c>
      <c r="L47" s="87">
        <f>IF(J47&lt;80%,0,K47*LOOKUP(CEILING(F47,1),$AE$1:$AZ$1,$AE$2:$AZ$2)/100)+L52/3+L57/3+L62/3</f>
        <v>0</v>
      </c>
      <c r="M47" s="88">
        <f>AB157</f>
        <v>0</v>
      </c>
      <c r="N47" s="89"/>
      <c r="O47" s="90"/>
      <c r="P47" s="91"/>
      <c r="Q47" s="89"/>
      <c r="R47" s="90"/>
      <c r="S47" s="90"/>
      <c r="T47" s="90"/>
      <c r="U47" s="92">
        <f>L47</f>
        <v>0</v>
      </c>
      <c r="V47" s="93"/>
      <c r="W47" s="93"/>
      <c r="X47" s="169">
        <f>N157+O157</f>
        <v>0</v>
      </c>
      <c r="Y47" s="94"/>
      <c r="Z47" s="95"/>
      <c r="AA47" s="96"/>
      <c r="AB47" s="97"/>
      <c r="AC47" s="170" t="s">
        <v>49</v>
      </c>
      <c r="AD47" s="3"/>
      <c r="AE47" s="3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 ht="25.5" x14ac:dyDescent="0.25">
      <c r="A48" s="98"/>
      <c r="B48" s="197"/>
      <c r="C48" s="100" t="s">
        <v>39</v>
      </c>
      <c r="D48" s="101"/>
      <c r="E48" s="102"/>
      <c r="F48" s="103"/>
      <c r="G48" s="104">
        <v>5.0000000000000001E-3</v>
      </c>
      <c r="H48" s="105">
        <f>Q157</f>
        <v>0</v>
      </c>
      <c r="I48" s="105">
        <f>R157</f>
        <v>78903</v>
      </c>
      <c r="J48" s="106">
        <f t="shared" si="5"/>
        <v>0</v>
      </c>
      <c r="K48" s="105"/>
      <c r="L48" s="107">
        <f>I48*G48+L53/2+L58/3+L63/3</f>
        <v>1374.2650000000001</v>
      </c>
      <c r="M48" s="108"/>
      <c r="N48" s="109"/>
      <c r="O48" s="110"/>
      <c r="P48" s="111"/>
      <c r="Q48" s="109"/>
      <c r="R48" s="110"/>
      <c r="S48" s="110"/>
      <c r="T48" s="110"/>
      <c r="U48" s="112">
        <f>L48</f>
        <v>1374.2650000000001</v>
      </c>
      <c r="V48" s="113"/>
      <c r="W48" s="113"/>
      <c r="X48" s="161"/>
      <c r="Y48" s="114"/>
      <c r="Z48" s="115"/>
      <c r="AA48" s="171">
        <f>IF((L157-M157)*0.1&lt;0,0,(L157-M157)*0.1)</f>
        <v>0</v>
      </c>
      <c r="AB48" s="172"/>
      <c r="AC48" s="173" t="s">
        <v>50</v>
      </c>
      <c r="AD48" s="3"/>
      <c r="AE48" s="3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 ht="20.25" x14ac:dyDescent="0.25">
      <c r="A49" s="98"/>
      <c r="B49" s="197"/>
      <c r="C49" s="100" t="s">
        <v>40</v>
      </c>
      <c r="D49" s="101"/>
      <c r="E49" s="102"/>
      <c r="F49" s="118"/>
      <c r="G49" s="119">
        <v>0.02</v>
      </c>
      <c r="H49" s="120">
        <f>S157</f>
        <v>0</v>
      </c>
      <c r="I49" s="120">
        <f>T157</f>
        <v>0</v>
      </c>
      <c r="J49" s="121">
        <f t="shared" si="5"/>
        <v>0</v>
      </c>
      <c r="K49" s="120"/>
      <c r="L49" s="122">
        <f>I49*G49+L54/2+L59/3+L64/3</f>
        <v>2665.1633333333334</v>
      </c>
      <c r="M49" s="108"/>
      <c r="N49" s="109"/>
      <c r="O49" s="110"/>
      <c r="P49" s="111"/>
      <c r="Q49" s="109"/>
      <c r="R49" s="110"/>
      <c r="S49" s="110"/>
      <c r="T49" s="110"/>
      <c r="U49" s="123">
        <f>L49</f>
        <v>2665.1633333333334</v>
      </c>
      <c r="V49" s="113"/>
      <c r="W49" s="113"/>
      <c r="X49" s="174">
        <f>Y157+Z157</f>
        <v>0</v>
      </c>
      <c r="Y49" s="114"/>
      <c r="Z49" s="115"/>
      <c r="AA49" s="116"/>
      <c r="AB49" s="117"/>
      <c r="AC49" s="175" t="s">
        <v>51</v>
      </c>
      <c r="AD49" s="3"/>
      <c r="AE49" s="3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 ht="21" thickBot="1" x14ac:dyDescent="0.3">
      <c r="A50" s="124"/>
      <c r="B50" s="198"/>
      <c r="C50" s="126" t="s">
        <v>41</v>
      </c>
      <c r="D50" s="127"/>
      <c r="E50" s="128"/>
      <c r="F50" s="129"/>
      <c r="G50" s="130"/>
      <c r="H50" s="131"/>
      <c r="I50" s="132"/>
      <c r="J50" s="133"/>
      <c r="K50" s="132"/>
      <c r="L50" s="134">
        <f>P157</f>
        <v>0</v>
      </c>
      <c r="M50" s="135"/>
      <c r="N50" s="136"/>
      <c r="O50" s="137"/>
      <c r="P50" s="138"/>
      <c r="Q50" s="136"/>
      <c r="R50" s="137"/>
      <c r="S50" s="137"/>
      <c r="T50" s="137"/>
      <c r="U50" s="123">
        <f>L50</f>
        <v>0</v>
      </c>
      <c r="V50" s="139"/>
      <c r="W50" s="139"/>
      <c r="X50" s="162"/>
      <c r="Y50" s="140"/>
      <c r="Z50" s="141"/>
      <c r="AA50" s="142"/>
      <c r="AB50" s="143"/>
      <c r="AC50" s="140"/>
      <c r="AD50" s="3"/>
      <c r="AE50" s="3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 ht="21" thickBot="1" x14ac:dyDescent="0.3">
      <c r="A51" s="189" t="s">
        <v>63</v>
      </c>
      <c r="B51" s="190" t="s">
        <v>64</v>
      </c>
      <c r="C51" s="191" t="s">
        <v>65</v>
      </c>
      <c r="D51" s="192">
        <f>D$8</f>
        <v>20</v>
      </c>
      <c r="E51" s="193">
        <v>25000</v>
      </c>
      <c r="F51" s="60"/>
      <c r="G51" s="183"/>
      <c r="H51" s="68"/>
      <c r="I51" s="68"/>
      <c r="J51" s="168"/>
      <c r="K51" s="68"/>
      <c r="L51" s="64">
        <f>SUM(L52:L55)</f>
        <v>3644.84</v>
      </c>
      <c r="M51" s="65">
        <f>M52+M53</f>
        <v>0</v>
      </c>
      <c r="N51" s="66">
        <f>IF(AB161=0,0,IF(AB161/AA161&lt;0.15,0,0.02))</f>
        <v>0</v>
      </c>
      <c r="O51" s="67">
        <f>M51*N51</f>
        <v>0</v>
      </c>
      <c r="P51" s="68"/>
      <c r="Q51" s="66"/>
      <c r="R51" s="67">
        <f>P51*Q51</f>
        <v>0</v>
      </c>
      <c r="S51" s="67">
        <f>O51+R51</f>
        <v>0</v>
      </c>
      <c r="T51" s="69">
        <f>E51/$D$8*D51</f>
        <v>25000</v>
      </c>
      <c r="U51" s="70">
        <f>SUM(U52:U55)</f>
        <v>3644.84</v>
      </c>
      <c r="V51" s="71">
        <f>S51</f>
        <v>0</v>
      </c>
      <c r="W51" s="72">
        <f>IF(U51-V51&lt;0,0,U51-V51)</f>
        <v>3644.84</v>
      </c>
      <c r="X51" s="73">
        <f>SUM(X52:X55)</f>
        <v>0</v>
      </c>
      <c r="Y51" s="74">
        <f>W51+X51</f>
        <v>3644.84</v>
      </c>
      <c r="Z51" s="69">
        <f>T51+Y51</f>
        <v>28644.84</v>
      </c>
      <c r="AA51" s="75">
        <f>SUM(AA52:AA55)</f>
        <v>0</v>
      </c>
      <c r="AB51" s="76">
        <f>Z51-AA51</f>
        <v>28644.84</v>
      </c>
      <c r="AC51" s="74"/>
      <c r="AD51" s="3"/>
      <c r="AE51" s="3"/>
      <c r="AF51" s="15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 ht="20.25" x14ac:dyDescent="0.3">
      <c r="A52" s="184"/>
      <c r="B52" s="185"/>
      <c r="C52" s="80" t="s">
        <v>38</v>
      </c>
      <c r="D52" s="186"/>
      <c r="E52" s="187"/>
      <c r="F52" s="83">
        <f>D161</f>
        <v>0</v>
      </c>
      <c r="G52" s="84">
        <f>LOOKUP(CEILING(F52,1),$AE$1:$AZ$1,$AE$2:$AZ$2)</f>
        <v>0</v>
      </c>
      <c r="H52" s="85">
        <f>F161</f>
        <v>0</v>
      </c>
      <c r="I52" s="85">
        <f>G161</f>
        <v>0</v>
      </c>
      <c r="J52" s="86">
        <f>IF(H52=0,0,I52/H52)</f>
        <v>0</v>
      </c>
      <c r="K52" s="85">
        <f>I161</f>
        <v>0</v>
      </c>
      <c r="L52" s="87">
        <f>IF(J52&lt;80%,0,K52*LOOKUP(CEILING(F52,1),$AE$1:$AZ$1,$AE$2:$AZ$2)/100)</f>
        <v>0</v>
      </c>
      <c r="M52" s="88">
        <f>AB161</f>
        <v>0</v>
      </c>
      <c r="N52" s="89"/>
      <c r="O52" s="90"/>
      <c r="P52" s="91"/>
      <c r="Q52" s="89"/>
      <c r="R52" s="90"/>
      <c r="S52" s="90"/>
      <c r="T52" s="90"/>
      <c r="U52" s="92">
        <f>L52</f>
        <v>0</v>
      </c>
      <c r="V52" s="93"/>
      <c r="W52" s="93"/>
      <c r="X52" s="169">
        <f>N161+O161</f>
        <v>0</v>
      </c>
      <c r="Y52" s="94"/>
      <c r="Z52" s="95"/>
      <c r="AA52" s="96"/>
      <c r="AB52" s="97"/>
      <c r="AC52" s="170" t="s">
        <v>49</v>
      </c>
      <c r="AD52" s="3"/>
      <c r="AE52" s="3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  <row r="53" spans="1:52" ht="25.5" x14ac:dyDescent="0.25">
      <c r="A53" s="98"/>
      <c r="B53" s="99"/>
      <c r="C53" s="100" t="s">
        <v>39</v>
      </c>
      <c r="D53" s="101"/>
      <c r="E53" s="102"/>
      <c r="F53" s="103"/>
      <c r="G53" s="104">
        <v>5.0000000000000001E-3</v>
      </c>
      <c r="H53" s="105">
        <f>Q161</f>
        <v>0</v>
      </c>
      <c r="I53" s="105">
        <f>R161</f>
        <v>117388</v>
      </c>
      <c r="J53" s="106">
        <f>IF(H53=0,0,I53/H53)</f>
        <v>0</v>
      </c>
      <c r="K53" s="105"/>
      <c r="L53" s="107">
        <f>I53*G53</f>
        <v>586.94000000000005</v>
      </c>
      <c r="M53" s="108"/>
      <c r="N53" s="109"/>
      <c r="O53" s="110"/>
      <c r="P53" s="111"/>
      <c r="Q53" s="109"/>
      <c r="R53" s="110"/>
      <c r="S53" s="110"/>
      <c r="T53" s="110"/>
      <c r="U53" s="112">
        <f>L53</f>
        <v>586.94000000000005</v>
      </c>
      <c r="V53" s="113"/>
      <c r="W53" s="113"/>
      <c r="X53" s="161"/>
      <c r="Y53" s="114"/>
      <c r="Z53" s="115"/>
      <c r="AA53" s="171">
        <f>IF((L161-M161)*0.1&lt;0,0,(L161-M161)*0.1)</f>
        <v>0</v>
      </c>
      <c r="AB53" s="172"/>
      <c r="AC53" s="173" t="s">
        <v>50</v>
      </c>
      <c r="AD53" s="3"/>
      <c r="AE53" s="3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</row>
    <row r="54" spans="1:52" ht="20.25" x14ac:dyDescent="0.25">
      <c r="A54" s="98"/>
      <c r="B54" s="99"/>
      <c r="C54" s="100" t="s">
        <v>40</v>
      </c>
      <c r="D54" s="101"/>
      <c r="E54" s="102"/>
      <c r="F54" s="118"/>
      <c r="G54" s="119">
        <v>0.02</v>
      </c>
      <c r="H54" s="120">
        <f>S161</f>
        <v>0</v>
      </c>
      <c r="I54" s="120">
        <f>T161</f>
        <v>152895</v>
      </c>
      <c r="J54" s="121">
        <f>IF(H54=0,0,I54/H54)</f>
        <v>0</v>
      </c>
      <c r="K54" s="120"/>
      <c r="L54" s="122">
        <f>I54*G54</f>
        <v>3057.9</v>
      </c>
      <c r="M54" s="108"/>
      <c r="N54" s="109"/>
      <c r="O54" s="110"/>
      <c r="P54" s="111"/>
      <c r="Q54" s="109"/>
      <c r="R54" s="110"/>
      <c r="S54" s="110"/>
      <c r="T54" s="110"/>
      <c r="U54" s="123">
        <f>L54</f>
        <v>3057.9</v>
      </c>
      <c r="V54" s="113"/>
      <c r="W54" s="113"/>
      <c r="X54" s="174">
        <f>Y161+Z161</f>
        <v>0</v>
      </c>
      <c r="Y54" s="114"/>
      <c r="Z54" s="115"/>
      <c r="AA54" s="116"/>
      <c r="AB54" s="117"/>
      <c r="AC54" s="175" t="s">
        <v>51</v>
      </c>
      <c r="AD54" s="3"/>
      <c r="AE54" s="3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</row>
    <row r="55" spans="1:52" ht="21" thickBot="1" x14ac:dyDescent="0.3">
      <c r="A55" s="124"/>
      <c r="B55" s="125"/>
      <c r="C55" s="126" t="s">
        <v>41</v>
      </c>
      <c r="D55" s="127"/>
      <c r="E55" s="128"/>
      <c r="F55" s="129"/>
      <c r="G55" s="130"/>
      <c r="H55" s="131"/>
      <c r="I55" s="132"/>
      <c r="J55" s="133"/>
      <c r="K55" s="132"/>
      <c r="L55" s="134">
        <f>P161</f>
        <v>0</v>
      </c>
      <c r="M55" s="135"/>
      <c r="N55" s="136"/>
      <c r="O55" s="137"/>
      <c r="P55" s="138"/>
      <c r="Q55" s="136"/>
      <c r="R55" s="137"/>
      <c r="S55" s="137"/>
      <c r="T55" s="137"/>
      <c r="U55" s="123">
        <f>L55</f>
        <v>0</v>
      </c>
      <c r="V55" s="139"/>
      <c r="W55" s="139"/>
      <c r="X55" s="162"/>
      <c r="Y55" s="140"/>
      <c r="Z55" s="141"/>
      <c r="AA55" s="142"/>
      <c r="AB55" s="143"/>
      <c r="AC55" s="140"/>
      <c r="AD55" s="3"/>
      <c r="AE55" s="3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</row>
    <row r="56" spans="1:52" ht="21" thickBot="1" x14ac:dyDescent="0.3">
      <c r="A56" s="189" t="s">
        <v>66</v>
      </c>
      <c r="B56" s="190" t="s">
        <v>67</v>
      </c>
      <c r="C56" s="191" t="s">
        <v>68</v>
      </c>
      <c r="D56" s="192">
        <f>D$8</f>
        <v>20</v>
      </c>
      <c r="E56" s="193">
        <v>20000</v>
      </c>
      <c r="F56" s="60"/>
      <c r="G56" s="183"/>
      <c r="H56" s="68"/>
      <c r="I56" s="68"/>
      <c r="J56" s="168"/>
      <c r="K56" s="68"/>
      <c r="L56" s="64">
        <f>SUM(L57:L60)</f>
        <v>5246.3</v>
      </c>
      <c r="M56" s="65">
        <f>M57+M58</f>
        <v>0</v>
      </c>
      <c r="N56" s="66" t="e">
        <f>IF(AB159/AA159&lt;0.15,0,0.02)</f>
        <v>#DIV/0!</v>
      </c>
      <c r="O56" s="67" t="e">
        <f>M56*N56</f>
        <v>#DIV/0!</v>
      </c>
      <c r="P56" s="68"/>
      <c r="Q56" s="66"/>
      <c r="R56" s="67">
        <f>P56*Q56</f>
        <v>0</v>
      </c>
      <c r="S56" s="67" t="e">
        <f>O56+R56</f>
        <v>#DIV/0!</v>
      </c>
      <c r="T56" s="69">
        <f>E56/$D$8*D56</f>
        <v>20000</v>
      </c>
      <c r="U56" s="70">
        <f>SUM(U57:U60)</f>
        <v>5246.3</v>
      </c>
      <c r="V56" s="71" t="e">
        <f>S56</f>
        <v>#DIV/0!</v>
      </c>
      <c r="W56" s="72" t="e">
        <f>IF(U56-V56&lt;0,0,U56-V56)</f>
        <v>#DIV/0!</v>
      </c>
      <c r="X56" s="73">
        <f>SUM(X57:X60)</f>
        <v>0</v>
      </c>
      <c r="Y56" s="74" t="e">
        <f>W56+X56</f>
        <v>#DIV/0!</v>
      </c>
      <c r="Z56" s="69" t="e">
        <f>T56+Y56</f>
        <v>#DIV/0!</v>
      </c>
      <c r="AA56" s="75">
        <f>SUM(AA57:AA60)</f>
        <v>0</v>
      </c>
      <c r="AB56" s="76" t="e">
        <f>Z56-AA56</f>
        <v>#DIV/0!</v>
      </c>
      <c r="AC56" s="74"/>
      <c r="AD56" s="3"/>
      <c r="AE56" s="3"/>
      <c r="AF56" s="159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20.25" x14ac:dyDescent="0.3">
      <c r="A57" s="184"/>
      <c r="B57" s="185"/>
      <c r="C57" s="80" t="s">
        <v>38</v>
      </c>
      <c r="D57" s="186"/>
      <c r="E57" s="187"/>
      <c r="F57" s="83">
        <f>D159</f>
        <v>0</v>
      </c>
      <c r="G57" s="84">
        <f>LOOKUP(CEILING(F57,1),$AE$1:$AZ$1,$AE$2:$AZ$2)</f>
        <v>0</v>
      </c>
      <c r="H57" s="85">
        <f>F159</f>
        <v>0</v>
      </c>
      <c r="I57" s="85">
        <f>G159</f>
        <v>0</v>
      </c>
      <c r="J57" s="86">
        <f t="shared" si="5"/>
        <v>0</v>
      </c>
      <c r="K57" s="85">
        <f>I159</f>
        <v>0</v>
      </c>
      <c r="L57" s="87">
        <f>IF(J57&lt;80%,0,K57*LOOKUP(CEILING(F57,1),$AE$1:$AZ$1,$AE$2:$AZ$2)/100)</f>
        <v>0</v>
      </c>
      <c r="M57" s="88">
        <f>AB159</f>
        <v>0</v>
      </c>
      <c r="N57" s="89"/>
      <c r="O57" s="90"/>
      <c r="P57" s="91"/>
      <c r="Q57" s="89"/>
      <c r="R57" s="90"/>
      <c r="S57" s="90"/>
      <c r="T57" s="90"/>
      <c r="U57" s="92">
        <f>L57</f>
        <v>0</v>
      </c>
      <c r="V57" s="93"/>
      <c r="W57" s="93"/>
      <c r="X57" s="169">
        <f>N159+O159</f>
        <v>0</v>
      </c>
      <c r="Y57" s="94"/>
      <c r="Z57" s="95"/>
      <c r="AA57" s="96"/>
      <c r="AB57" s="97"/>
      <c r="AC57" s="170" t="s">
        <v>49</v>
      </c>
      <c r="AD57" s="3"/>
      <c r="AE57" s="3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</row>
    <row r="58" spans="1:52" ht="25.5" x14ac:dyDescent="0.25">
      <c r="A58" s="98"/>
      <c r="B58" s="99"/>
      <c r="C58" s="100" t="s">
        <v>39</v>
      </c>
      <c r="D58" s="101"/>
      <c r="E58" s="102"/>
      <c r="F58" s="103"/>
      <c r="G58" s="104">
        <v>5.0000000000000001E-3</v>
      </c>
      <c r="H58" s="105">
        <f>Q159</f>
        <v>0</v>
      </c>
      <c r="I58" s="105">
        <f>R159</f>
        <v>379280</v>
      </c>
      <c r="J58" s="106">
        <f t="shared" si="5"/>
        <v>0</v>
      </c>
      <c r="K58" s="105"/>
      <c r="L58" s="107">
        <f>I58*G58</f>
        <v>1896.4</v>
      </c>
      <c r="M58" s="108"/>
      <c r="N58" s="109"/>
      <c r="O58" s="110"/>
      <c r="P58" s="111"/>
      <c r="Q58" s="109"/>
      <c r="R58" s="110"/>
      <c r="S58" s="110"/>
      <c r="T58" s="110"/>
      <c r="U58" s="112">
        <f>L58</f>
        <v>1896.4</v>
      </c>
      <c r="V58" s="113"/>
      <c r="W58" s="113"/>
      <c r="X58" s="161"/>
      <c r="Y58" s="114"/>
      <c r="Z58" s="115"/>
      <c r="AA58" s="171">
        <f>IF((L159-M159)*0.1&lt;0,0,(L159-M159)*0.1)</f>
        <v>0</v>
      </c>
      <c r="AB58" s="172"/>
      <c r="AC58" s="173" t="s">
        <v>50</v>
      </c>
      <c r="AD58" s="3"/>
      <c r="AE58" s="3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</row>
    <row r="59" spans="1:52" ht="20.25" x14ac:dyDescent="0.25">
      <c r="A59" s="98"/>
      <c r="B59" s="99"/>
      <c r="C59" s="100" t="s">
        <v>40</v>
      </c>
      <c r="D59" s="101"/>
      <c r="E59" s="102"/>
      <c r="F59" s="118"/>
      <c r="G59" s="119">
        <v>0.02</v>
      </c>
      <c r="H59" s="120">
        <f>S159</f>
        <v>0</v>
      </c>
      <c r="I59" s="120">
        <f>T159</f>
        <v>167495</v>
      </c>
      <c r="J59" s="121">
        <f t="shared" si="5"/>
        <v>0</v>
      </c>
      <c r="K59" s="120"/>
      <c r="L59" s="122">
        <f>I59*G59</f>
        <v>3349.9</v>
      </c>
      <c r="M59" s="108"/>
      <c r="N59" s="109"/>
      <c r="O59" s="110"/>
      <c r="P59" s="111"/>
      <c r="Q59" s="109"/>
      <c r="R59" s="110"/>
      <c r="S59" s="110"/>
      <c r="T59" s="110"/>
      <c r="U59" s="123">
        <f>L59</f>
        <v>3349.9</v>
      </c>
      <c r="V59" s="113"/>
      <c r="W59" s="113"/>
      <c r="X59" s="174">
        <f>Y159+Z159</f>
        <v>0</v>
      </c>
      <c r="Y59" s="114"/>
      <c r="Z59" s="115"/>
      <c r="AA59" s="116"/>
      <c r="AB59" s="117"/>
      <c r="AC59" s="175" t="s">
        <v>51</v>
      </c>
      <c r="AD59" s="3"/>
      <c r="AE59" s="3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</row>
    <row r="60" spans="1:52" ht="21" thickBot="1" x14ac:dyDescent="0.3">
      <c r="A60" s="124"/>
      <c r="B60" s="125"/>
      <c r="C60" s="126" t="s">
        <v>41</v>
      </c>
      <c r="D60" s="127"/>
      <c r="E60" s="128"/>
      <c r="F60" s="129"/>
      <c r="G60" s="130"/>
      <c r="H60" s="131"/>
      <c r="I60" s="132"/>
      <c r="J60" s="133"/>
      <c r="K60" s="132"/>
      <c r="L60" s="134">
        <f>P159</f>
        <v>0</v>
      </c>
      <c r="M60" s="135"/>
      <c r="N60" s="136"/>
      <c r="O60" s="137"/>
      <c r="P60" s="138"/>
      <c r="Q60" s="136"/>
      <c r="R60" s="137"/>
      <c r="S60" s="137"/>
      <c r="T60" s="137"/>
      <c r="U60" s="123">
        <f>L60</f>
        <v>0</v>
      </c>
      <c r="V60" s="139"/>
      <c r="W60" s="139"/>
      <c r="X60" s="162"/>
      <c r="Y60" s="140"/>
      <c r="Z60" s="141"/>
      <c r="AA60" s="142"/>
      <c r="AB60" s="143"/>
      <c r="AC60" s="140"/>
      <c r="AD60" s="3"/>
      <c r="AE60" s="3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</row>
    <row r="61" spans="1:52" ht="21" thickBot="1" x14ac:dyDescent="0.3">
      <c r="A61" s="189" t="s">
        <v>69</v>
      </c>
      <c r="B61" s="190" t="s">
        <v>151</v>
      </c>
      <c r="C61" s="191" t="s">
        <v>65</v>
      </c>
      <c r="D61" s="192">
        <v>0</v>
      </c>
      <c r="E61" s="193">
        <v>25000</v>
      </c>
      <c r="F61" s="60"/>
      <c r="G61" s="183"/>
      <c r="H61" s="68"/>
      <c r="I61" s="68"/>
      <c r="J61" s="168"/>
      <c r="K61" s="68"/>
      <c r="L61" s="64">
        <f>SUM(L62:L65)</f>
        <v>221.18</v>
      </c>
      <c r="M61" s="65">
        <f>M62+M63</f>
        <v>0</v>
      </c>
      <c r="N61" s="66">
        <f>IF(AB160=0,0,IF(AB160/AA160&lt;0.15,0,0.02))</f>
        <v>0</v>
      </c>
      <c r="O61" s="67">
        <f>M61*N61</f>
        <v>0</v>
      </c>
      <c r="P61" s="68"/>
      <c r="Q61" s="66"/>
      <c r="R61" s="67">
        <f>P61*Q61</f>
        <v>0</v>
      </c>
      <c r="S61" s="67">
        <f>O61+R61</f>
        <v>0</v>
      </c>
      <c r="T61" s="69">
        <f>E61/$D$8*D61</f>
        <v>0</v>
      </c>
      <c r="U61" s="70">
        <f>SUM(U62:U65)</f>
        <v>221.18</v>
      </c>
      <c r="V61" s="71">
        <f>S61</f>
        <v>0</v>
      </c>
      <c r="W61" s="72">
        <f>IF(U61-V61&lt;0,0,U61-V61)</f>
        <v>221.18</v>
      </c>
      <c r="X61" s="73">
        <f>SUM(X62:X65)</f>
        <v>0</v>
      </c>
      <c r="Y61" s="74">
        <f>W61+X61</f>
        <v>221.18</v>
      </c>
      <c r="Z61" s="69">
        <f>T61+Y61</f>
        <v>221.18</v>
      </c>
      <c r="AA61" s="75">
        <f>SUM(AA62:AA65)</f>
        <v>0</v>
      </c>
      <c r="AB61" s="76">
        <f>Z61-AA61</f>
        <v>221.18</v>
      </c>
      <c r="AC61" s="74"/>
      <c r="AD61" s="3"/>
      <c r="AE61" s="3"/>
      <c r="AF61" s="159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</row>
    <row r="62" spans="1:52" ht="20.25" x14ac:dyDescent="0.3">
      <c r="A62" s="184"/>
      <c r="B62" s="185"/>
      <c r="C62" s="80" t="s">
        <v>38</v>
      </c>
      <c r="D62" s="186"/>
      <c r="E62" s="187"/>
      <c r="F62" s="83">
        <f>D160</f>
        <v>0</v>
      </c>
      <c r="G62" s="84">
        <f>LOOKUP(CEILING(F62,1),$AE$1:$AZ$1,$AE$2:$AZ$2)</f>
        <v>0</v>
      </c>
      <c r="H62" s="85">
        <f>F160</f>
        <v>0</v>
      </c>
      <c r="I62" s="85">
        <f>G160</f>
        <v>0</v>
      </c>
      <c r="J62" s="86">
        <f>IF(H62=0,0,I62/H62)</f>
        <v>0</v>
      </c>
      <c r="K62" s="85">
        <f>I160</f>
        <v>0</v>
      </c>
      <c r="L62" s="87">
        <f>IF(J62&lt;80%,0,K62*LOOKUP(CEILING(F62,1),$AE$1:$AZ$1,$AE$2:$AZ$2)/100)</f>
        <v>0</v>
      </c>
      <c r="M62" s="88">
        <f>AB160</f>
        <v>0</v>
      </c>
      <c r="N62" s="89"/>
      <c r="O62" s="90"/>
      <c r="P62" s="91"/>
      <c r="Q62" s="89"/>
      <c r="R62" s="90"/>
      <c r="S62" s="90"/>
      <c r="T62" s="90"/>
      <c r="U62" s="92">
        <f>L62</f>
        <v>0</v>
      </c>
      <c r="V62" s="93"/>
      <c r="W62" s="93"/>
      <c r="X62" s="169">
        <f>N160+O160</f>
        <v>0</v>
      </c>
      <c r="Y62" s="94"/>
      <c r="Z62" s="95"/>
      <c r="AA62" s="96"/>
      <c r="AB62" s="97"/>
      <c r="AC62" s="170" t="s">
        <v>49</v>
      </c>
      <c r="AD62" s="3"/>
      <c r="AE62" s="3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</row>
    <row r="63" spans="1:52" ht="25.5" x14ac:dyDescent="0.25">
      <c r="A63" s="98"/>
      <c r="B63" s="99"/>
      <c r="C63" s="100" t="s">
        <v>39</v>
      </c>
      <c r="D63" s="101"/>
      <c r="E63" s="102"/>
      <c r="F63" s="103"/>
      <c r="G63" s="104">
        <v>5.0000000000000001E-3</v>
      </c>
      <c r="H63" s="105">
        <f>Q160+S170</f>
        <v>0</v>
      </c>
      <c r="I63" s="105">
        <f>R160</f>
        <v>32488</v>
      </c>
      <c r="J63" s="106">
        <f>IF(H63=0,0,I63/H63)</f>
        <v>0</v>
      </c>
      <c r="K63" s="105"/>
      <c r="L63" s="107">
        <f>I63*G63</f>
        <v>162.44</v>
      </c>
      <c r="M63" s="108"/>
      <c r="N63" s="109"/>
      <c r="O63" s="110"/>
      <c r="P63" s="111"/>
      <c r="Q63" s="109"/>
      <c r="R63" s="110"/>
      <c r="S63" s="110"/>
      <c r="T63" s="110"/>
      <c r="U63" s="112">
        <f>L63</f>
        <v>162.44</v>
      </c>
      <c r="V63" s="113"/>
      <c r="W63" s="113"/>
      <c r="X63" s="161"/>
      <c r="Y63" s="114"/>
      <c r="Z63" s="115"/>
      <c r="AA63" s="171">
        <v>0</v>
      </c>
      <c r="AB63" s="172"/>
      <c r="AC63" s="173" t="s">
        <v>50</v>
      </c>
      <c r="AD63" s="3"/>
      <c r="AE63" s="3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</row>
    <row r="64" spans="1:52" ht="20.25" x14ac:dyDescent="0.25">
      <c r="A64" s="98"/>
      <c r="B64" s="99"/>
      <c r="C64" s="100" t="s">
        <v>40</v>
      </c>
      <c r="D64" s="101"/>
      <c r="E64" s="102"/>
      <c r="F64" s="118"/>
      <c r="G64" s="119">
        <v>0.02</v>
      </c>
      <c r="H64" s="120">
        <f>J160</f>
        <v>0</v>
      </c>
      <c r="I64" s="120">
        <f>T160</f>
        <v>2937</v>
      </c>
      <c r="J64" s="121">
        <f>IF(H64=0,0,I64/H64)</f>
        <v>0</v>
      </c>
      <c r="K64" s="120"/>
      <c r="L64" s="122">
        <f>I64*G64</f>
        <v>58.74</v>
      </c>
      <c r="M64" s="108"/>
      <c r="N64" s="109"/>
      <c r="O64" s="110"/>
      <c r="P64" s="111"/>
      <c r="Q64" s="109"/>
      <c r="R64" s="110"/>
      <c r="S64" s="110"/>
      <c r="T64" s="110"/>
      <c r="U64" s="123">
        <f>L64</f>
        <v>58.74</v>
      </c>
      <c r="V64" s="113"/>
      <c r="W64" s="113"/>
      <c r="X64" s="174">
        <f>Y160+Z160</f>
        <v>0</v>
      </c>
      <c r="Y64" s="114"/>
      <c r="Z64" s="115"/>
      <c r="AA64" s="116"/>
      <c r="AB64" s="117"/>
      <c r="AC64" s="175" t="s">
        <v>51</v>
      </c>
      <c r="AD64" s="3"/>
      <c r="AE64" s="3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</row>
    <row r="65" spans="1:52" ht="21" thickBot="1" x14ac:dyDescent="0.3">
      <c r="A65" s="124"/>
      <c r="B65" s="125"/>
      <c r="C65" s="126" t="s">
        <v>41</v>
      </c>
      <c r="D65" s="127"/>
      <c r="E65" s="128"/>
      <c r="F65" s="129"/>
      <c r="G65" s="130"/>
      <c r="H65" s="131"/>
      <c r="I65" s="132"/>
      <c r="J65" s="133"/>
      <c r="K65" s="132"/>
      <c r="L65" s="134">
        <f>P160</f>
        <v>0</v>
      </c>
      <c r="M65" s="135"/>
      <c r="N65" s="136"/>
      <c r="O65" s="137"/>
      <c r="P65" s="138"/>
      <c r="Q65" s="136"/>
      <c r="R65" s="137"/>
      <c r="S65" s="137"/>
      <c r="T65" s="137"/>
      <c r="U65" s="123">
        <f>L65</f>
        <v>0</v>
      </c>
      <c r="V65" s="139"/>
      <c r="W65" s="139"/>
      <c r="X65" s="162"/>
      <c r="Y65" s="140"/>
      <c r="Z65" s="141"/>
      <c r="AA65" s="142"/>
      <c r="AB65" s="143"/>
      <c r="AC65" s="140"/>
      <c r="AD65" s="3"/>
      <c r="AE65" s="3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</row>
    <row r="66" spans="1:52" ht="21" thickBot="1" x14ac:dyDescent="0.3">
      <c r="A66" s="199">
        <v>5</v>
      </c>
      <c r="B66" s="155" t="s">
        <v>44</v>
      </c>
      <c r="C66" s="156" t="s">
        <v>70</v>
      </c>
      <c r="D66" s="200"/>
      <c r="E66" s="157">
        <f>E71+E76+E81</f>
        <v>60000</v>
      </c>
      <c r="F66" s="60"/>
      <c r="G66" s="183"/>
      <c r="H66" s="62"/>
      <c r="I66" s="62"/>
      <c r="J66" s="63"/>
      <c r="K66" s="62"/>
      <c r="L66" s="158">
        <f>SUM(L67:L70)</f>
        <v>3692.6150000000002</v>
      </c>
      <c r="M66" s="65">
        <f>M71+M76+M81</f>
        <v>0</v>
      </c>
      <c r="N66" s="66"/>
      <c r="O66" s="65" t="e">
        <f>O71+O76+O81</f>
        <v>#DIV/0!</v>
      </c>
      <c r="P66" s="68"/>
      <c r="Q66" s="66"/>
      <c r="R66" s="67">
        <f>P66*Q66</f>
        <v>0</v>
      </c>
      <c r="S66" s="67" t="e">
        <f>O66+R66</f>
        <v>#DIV/0!</v>
      </c>
      <c r="T66" s="69">
        <f>T71+T76+T81</f>
        <v>60000</v>
      </c>
      <c r="U66" s="70">
        <f>SUM(U67:U70)</f>
        <v>3692.6150000000002</v>
      </c>
      <c r="V66" s="71" t="e">
        <f>V71+V76</f>
        <v>#DIV/0!</v>
      </c>
      <c r="W66" s="72" t="e">
        <f>W71+W76+W81</f>
        <v>#DIV/0!</v>
      </c>
      <c r="X66" s="71">
        <f>X71+X76+X81</f>
        <v>0</v>
      </c>
      <c r="Y66" s="74" t="e">
        <f>Y71+Y76+Y81</f>
        <v>#DIV/0!</v>
      </c>
      <c r="Z66" s="69" t="e">
        <f>Z71+Z76+Z81</f>
        <v>#DIV/0!</v>
      </c>
      <c r="AA66" s="75">
        <f>SUM(AA67:AA70)</f>
        <v>0</v>
      </c>
      <c r="AB66" s="76" t="e">
        <f>AB71+AB76+AB81</f>
        <v>#DIV/0!</v>
      </c>
      <c r="AC66" s="74"/>
      <c r="AD66" s="3"/>
      <c r="AE66" s="3"/>
      <c r="AF66" s="159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</row>
    <row r="67" spans="1:52" ht="20.25" x14ac:dyDescent="0.3">
      <c r="A67" s="184"/>
      <c r="B67" s="185"/>
      <c r="C67" s="80" t="s">
        <v>38</v>
      </c>
      <c r="D67" s="186"/>
      <c r="E67" s="187"/>
      <c r="F67" s="83">
        <f>F77</f>
        <v>0</v>
      </c>
      <c r="G67" s="160"/>
      <c r="H67" s="85">
        <f t="shared" ref="H67:I70" si="7">H72+H77+H82</f>
        <v>0</v>
      </c>
      <c r="I67" s="85">
        <f t="shared" si="7"/>
        <v>0</v>
      </c>
      <c r="J67" s="86">
        <f t="shared" si="5"/>
        <v>0</v>
      </c>
      <c r="K67" s="85">
        <f>K72+K77+K82</f>
        <v>0</v>
      </c>
      <c r="L67" s="87">
        <f>L72+L77+L82</f>
        <v>0</v>
      </c>
      <c r="M67" s="88"/>
      <c r="N67" s="89"/>
      <c r="O67" s="90"/>
      <c r="P67" s="91"/>
      <c r="Q67" s="89"/>
      <c r="R67" s="90"/>
      <c r="S67" s="90"/>
      <c r="T67" s="90"/>
      <c r="U67" s="92">
        <f>U72+U77+U82</f>
        <v>0</v>
      </c>
      <c r="V67" s="93"/>
      <c r="W67" s="93"/>
      <c r="X67" s="149"/>
      <c r="Y67" s="94"/>
      <c r="Z67" s="95"/>
      <c r="AA67" s="96">
        <f>AA72+AA77+AA82</f>
        <v>0</v>
      </c>
      <c r="AB67" s="97"/>
      <c r="AC67" s="94"/>
      <c r="AD67" s="3"/>
      <c r="AE67" s="3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</row>
    <row r="68" spans="1:52" ht="20.25" x14ac:dyDescent="0.25">
      <c r="A68" s="98"/>
      <c r="B68" s="99"/>
      <c r="C68" s="100" t="s">
        <v>39</v>
      </c>
      <c r="D68" s="101"/>
      <c r="E68" s="102"/>
      <c r="F68" s="103"/>
      <c r="G68" s="104"/>
      <c r="H68" s="105">
        <f t="shared" si="7"/>
        <v>0</v>
      </c>
      <c r="I68" s="105">
        <f t="shared" si="7"/>
        <v>130771</v>
      </c>
      <c r="J68" s="106">
        <f t="shared" si="5"/>
        <v>0</v>
      </c>
      <c r="K68" s="105"/>
      <c r="L68" s="107">
        <f>L73+L78+L83</f>
        <v>653.85500000000002</v>
      </c>
      <c r="M68" s="108"/>
      <c r="N68" s="109"/>
      <c r="O68" s="110"/>
      <c r="P68" s="111"/>
      <c r="Q68" s="109"/>
      <c r="R68" s="110"/>
      <c r="S68" s="110"/>
      <c r="T68" s="110"/>
      <c r="U68" s="112">
        <f>U73+U78+U83</f>
        <v>653.85500000000002</v>
      </c>
      <c r="V68" s="113"/>
      <c r="W68" s="113"/>
      <c r="X68" s="161"/>
      <c r="Y68" s="114"/>
      <c r="Z68" s="115"/>
      <c r="AA68" s="171">
        <f>AA73+AA78+AA83</f>
        <v>0</v>
      </c>
      <c r="AB68" s="172"/>
      <c r="AC68" s="173"/>
      <c r="AD68" s="3"/>
      <c r="AE68" s="3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</row>
    <row r="69" spans="1:52" ht="20.25" x14ac:dyDescent="0.25">
      <c r="A69" s="98"/>
      <c r="B69" s="99"/>
      <c r="C69" s="100" t="s">
        <v>40</v>
      </c>
      <c r="D69" s="101"/>
      <c r="E69" s="102"/>
      <c r="F69" s="118"/>
      <c r="G69" s="119"/>
      <c r="H69" s="120">
        <f t="shared" si="7"/>
        <v>0</v>
      </c>
      <c r="I69" s="120">
        <f t="shared" si="7"/>
        <v>151938</v>
      </c>
      <c r="J69" s="121">
        <f t="shared" si="5"/>
        <v>0</v>
      </c>
      <c r="K69" s="120"/>
      <c r="L69" s="122">
        <f>L74+L79+L84</f>
        <v>3038.76</v>
      </c>
      <c r="M69" s="108"/>
      <c r="N69" s="109"/>
      <c r="O69" s="110"/>
      <c r="P69" s="111"/>
      <c r="Q69" s="109"/>
      <c r="R69" s="110"/>
      <c r="S69" s="110"/>
      <c r="T69" s="110"/>
      <c r="U69" s="123">
        <f>U74+U79+U84</f>
        <v>3038.76</v>
      </c>
      <c r="V69" s="113"/>
      <c r="W69" s="113"/>
      <c r="X69" s="161"/>
      <c r="Y69" s="114"/>
      <c r="Z69" s="115"/>
      <c r="AA69" s="116">
        <f>AA74+AA79+AA84</f>
        <v>0</v>
      </c>
      <c r="AB69" s="117"/>
      <c r="AC69" s="114"/>
      <c r="AD69" s="3"/>
      <c r="AE69" s="3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</row>
    <row r="70" spans="1:52" ht="21" thickBot="1" x14ac:dyDescent="0.3">
      <c r="A70" s="124"/>
      <c r="B70" s="125"/>
      <c r="C70" s="126" t="s">
        <v>41</v>
      </c>
      <c r="D70" s="127"/>
      <c r="E70" s="128"/>
      <c r="F70" s="129"/>
      <c r="G70" s="154"/>
      <c r="H70" s="131">
        <f t="shared" si="7"/>
        <v>0</v>
      </c>
      <c r="I70" s="132">
        <f t="shared" si="7"/>
        <v>0</v>
      </c>
      <c r="J70" s="133">
        <f t="shared" si="5"/>
        <v>0</v>
      </c>
      <c r="K70" s="132"/>
      <c r="L70" s="134">
        <f>L75+L80+L85</f>
        <v>0</v>
      </c>
      <c r="M70" s="135"/>
      <c r="N70" s="136"/>
      <c r="O70" s="137"/>
      <c r="P70" s="138"/>
      <c r="Q70" s="136"/>
      <c r="R70" s="137"/>
      <c r="S70" s="137"/>
      <c r="T70" s="137"/>
      <c r="U70" s="123">
        <f>U75+U80+U85</f>
        <v>0</v>
      </c>
      <c r="V70" s="139"/>
      <c r="W70" s="139"/>
      <c r="X70" s="162"/>
      <c r="Y70" s="140"/>
      <c r="Z70" s="141"/>
      <c r="AA70" s="142"/>
      <c r="AB70" s="143"/>
      <c r="AC70" s="140"/>
      <c r="AD70" s="3"/>
      <c r="AE70" s="3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21" thickBot="1" x14ac:dyDescent="0.3">
      <c r="A71" s="201" t="s">
        <v>71</v>
      </c>
      <c r="B71" s="202" t="s">
        <v>72</v>
      </c>
      <c r="C71" s="165" t="s">
        <v>73</v>
      </c>
      <c r="D71" s="192">
        <f>D$8</f>
        <v>20</v>
      </c>
      <c r="E71" s="203">
        <v>30000</v>
      </c>
      <c r="F71" s="60"/>
      <c r="G71" s="183"/>
      <c r="H71" s="68">
        <f>SUM(H72:H74)</f>
        <v>0</v>
      </c>
      <c r="I71" s="68">
        <f>SUM(I72:I74)</f>
        <v>0</v>
      </c>
      <c r="J71" s="168">
        <f t="shared" si="5"/>
        <v>0</v>
      </c>
      <c r="K71" s="68">
        <f>SUM(K72:K74)</f>
        <v>0</v>
      </c>
      <c r="L71" s="64">
        <f>SUM(L72:L75)</f>
        <v>0</v>
      </c>
      <c r="M71" s="65">
        <f>M72+M73</f>
        <v>0</v>
      </c>
      <c r="N71" s="66">
        <v>0</v>
      </c>
      <c r="O71" s="67">
        <f>M71*N71</f>
        <v>0</v>
      </c>
      <c r="P71" s="68"/>
      <c r="Q71" s="66"/>
      <c r="R71" s="67">
        <f>P71*Q71</f>
        <v>0</v>
      </c>
      <c r="S71" s="67">
        <f>O71+R71</f>
        <v>0</v>
      </c>
      <c r="T71" s="69">
        <f>E71/$D$8*D71</f>
        <v>30000</v>
      </c>
      <c r="U71" s="70">
        <f>SUM(U72:U75)</f>
        <v>0</v>
      </c>
      <c r="V71" s="71">
        <f>S71</f>
        <v>0</v>
      </c>
      <c r="W71" s="72">
        <f>IF(U71-V71&lt;0,0,U71-V71)</f>
        <v>0</v>
      </c>
      <c r="X71" s="73">
        <f>SUM(X72:X75)</f>
        <v>0</v>
      </c>
      <c r="Y71" s="74">
        <f>W71+X71</f>
        <v>0</v>
      </c>
      <c r="Z71" s="69">
        <f>T71+Y71</f>
        <v>30000</v>
      </c>
      <c r="AA71" s="75">
        <f>SUM(AA72:AA75)</f>
        <v>0</v>
      </c>
      <c r="AB71" s="76">
        <f>Z71-AA71</f>
        <v>30000</v>
      </c>
      <c r="AC71" s="74"/>
      <c r="AD71" s="3"/>
      <c r="AE71" s="3"/>
      <c r="AF71" s="159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</row>
    <row r="72" spans="1:52" ht="20.25" x14ac:dyDescent="0.3">
      <c r="A72" s="184"/>
      <c r="B72" s="185"/>
      <c r="C72" s="80" t="s">
        <v>38</v>
      </c>
      <c r="D72" s="186"/>
      <c r="E72" s="187"/>
      <c r="F72" s="83">
        <f>F77</f>
        <v>0</v>
      </c>
      <c r="G72" s="84">
        <f>LOOKUP(CEILING(F72,1),$AE$1:$AZ$1,$AE$2:$AZ$2)</f>
        <v>0</v>
      </c>
      <c r="H72" s="85"/>
      <c r="I72" s="85"/>
      <c r="J72" s="86">
        <f t="shared" si="5"/>
        <v>0</v>
      </c>
      <c r="K72" s="85"/>
      <c r="L72" s="87">
        <f>IF(J72&lt;80%,0,K72*LOOKUP(CEILING(F72,1),$AE$1:$AZ$1,$AE$2:$AZ$2)/100)</f>
        <v>0</v>
      </c>
      <c r="M72" s="88"/>
      <c r="N72" s="89"/>
      <c r="O72" s="90"/>
      <c r="P72" s="91"/>
      <c r="Q72" s="89"/>
      <c r="R72" s="90"/>
      <c r="S72" s="90"/>
      <c r="T72" s="90"/>
      <c r="U72" s="92">
        <f>L72</f>
        <v>0</v>
      </c>
      <c r="V72" s="93"/>
      <c r="W72" s="93"/>
      <c r="X72" s="149"/>
      <c r="Y72" s="94"/>
      <c r="Z72" s="95"/>
      <c r="AA72" s="96"/>
      <c r="AB72" s="97"/>
      <c r="AC72" s="94"/>
      <c r="AD72" s="3"/>
      <c r="AE72" s="3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</row>
    <row r="73" spans="1:52" ht="20.25" x14ac:dyDescent="0.25">
      <c r="A73" s="98"/>
      <c r="B73" s="99"/>
      <c r="C73" s="100" t="s">
        <v>39</v>
      </c>
      <c r="D73" s="101"/>
      <c r="E73" s="102"/>
      <c r="F73" s="103"/>
      <c r="G73" s="104">
        <v>5.0000000000000001E-3</v>
      </c>
      <c r="H73" s="105"/>
      <c r="I73" s="105"/>
      <c r="J73" s="106">
        <f t="shared" si="5"/>
        <v>0</v>
      </c>
      <c r="K73" s="105"/>
      <c r="L73" s="107">
        <f>I73*G73</f>
        <v>0</v>
      </c>
      <c r="M73" s="108"/>
      <c r="N73" s="109"/>
      <c r="O73" s="110"/>
      <c r="P73" s="111"/>
      <c r="Q73" s="109"/>
      <c r="R73" s="110"/>
      <c r="S73" s="110"/>
      <c r="T73" s="110"/>
      <c r="U73" s="112">
        <f>L73</f>
        <v>0</v>
      </c>
      <c r="V73" s="113"/>
      <c r="W73" s="113"/>
      <c r="X73" s="161"/>
      <c r="Y73" s="114"/>
      <c r="Z73" s="115"/>
      <c r="AA73" s="116"/>
      <c r="AB73" s="117"/>
      <c r="AC73" s="114"/>
      <c r="AD73" s="3"/>
      <c r="AE73" s="3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</row>
    <row r="74" spans="1:52" ht="20.25" x14ac:dyDescent="0.25">
      <c r="A74" s="98"/>
      <c r="B74" s="99"/>
      <c r="C74" s="100" t="s">
        <v>40</v>
      </c>
      <c r="D74" s="101"/>
      <c r="E74" s="102"/>
      <c r="F74" s="118"/>
      <c r="G74" s="119">
        <v>0.02</v>
      </c>
      <c r="H74" s="120"/>
      <c r="I74" s="120"/>
      <c r="J74" s="121">
        <f t="shared" si="5"/>
        <v>0</v>
      </c>
      <c r="K74" s="120"/>
      <c r="L74" s="122">
        <f>I74*G74</f>
        <v>0</v>
      </c>
      <c r="M74" s="108"/>
      <c r="N74" s="109"/>
      <c r="O74" s="110"/>
      <c r="P74" s="111"/>
      <c r="Q74" s="109"/>
      <c r="R74" s="110"/>
      <c r="S74" s="110"/>
      <c r="T74" s="110"/>
      <c r="U74" s="123">
        <f>L74</f>
        <v>0</v>
      </c>
      <c r="V74" s="113"/>
      <c r="W74" s="113"/>
      <c r="X74" s="161"/>
      <c r="Y74" s="114"/>
      <c r="Z74" s="115"/>
      <c r="AA74" s="116"/>
      <c r="AB74" s="117"/>
      <c r="AC74" s="114"/>
      <c r="AD74" s="3"/>
      <c r="AE74" s="3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spans="1:52" ht="21" thickBot="1" x14ac:dyDescent="0.3">
      <c r="A75" s="124"/>
      <c r="B75" s="125"/>
      <c r="C75" s="126" t="s">
        <v>41</v>
      </c>
      <c r="D75" s="127"/>
      <c r="E75" s="128"/>
      <c r="F75" s="129"/>
      <c r="G75" s="130"/>
      <c r="H75" s="131"/>
      <c r="I75" s="132"/>
      <c r="J75" s="133"/>
      <c r="K75" s="132"/>
      <c r="L75" s="134"/>
      <c r="M75" s="135"/>
      <c r="N75" s="136"/>
      <c r="O75" s="137"/>
      <c r="P75" s="138"/>
      <c r="Q75" s="136"/>
      <c r="R75" s="137"/>
      <c r="S75" s="137"/>
      <c r="T75" s="137"/>
      <c r="U75" s="123">
        <f>L75</f>
        <v>0</v>
      </c>
      <c r="V75" s="139"/>
      <c r="W75" s="139"/>
      <c r="X75" s="162"/>
      <c r="Y75" s="140"/>
      <c r="Z75" s="141"/>
      <c r="AA75" s="142"/>
      <c r="AB75" s="143"/>
      <c r="AC75" s="140"/>
      <c r="AD75" s="3"/>
      <c r="AE75" s="3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</row>
    <row r="76" spans="1:52" ht="21" thickBot="1" x14ac:dyDescent="0.3">
      <c r="A76" s="201" t="s">
        <v>74</v>
      </c>
      <c r="B76" s="202" t="s">
        <v>75</v>
      </c>
      <c r="C76" s="165" t="s">
        <v>76</v>
      </c>
      <c r="D76" s="204">
        <f>D8</f>
        <v>20</v>
      </c>
      <c r="E76" s="203">
        <v>30000</v>
      </c>
      <c r="F76" s="60"/>
      <c r="G76" s="183"/>
      <c r="H76" s="68"/>
      <c r="I76" s="68"/>
      <c r="J76" s="168"/>
      <c r="K76" s="68"/>
      <c r="L76" s="64">
        <f>SUM(L77:L80)</f>
        <v>3515.8150000000001</v>
      </c>
      <c r="M76" s="65">
        <f>M77+M78</f>
        <v>0</v>
      </c>
      <c r="N76" s="66" t="e">
        <f>IF(AB164/AA164&lt;0.15,0,0.02)</f>
        <v>#DIV/0!</v>
      </c>
      <c r="O76" s="67" t="e">
        <f>M76*N76</f>
        <v>#DIV/0!</v>
      </c>
      <c r="P76" s="68"/>
      <c r="Q76" s="66"/>
      <c r="R76" s="67">
        <f>P76*Q76</f>
        <v>0</v>
      </c>
      <c r="S76" s="67" t="e">
        <f>O76+R76</f>
        <v>#DIV/0!</v>
      </c>
      <c r="T76" s="69">
        <f>E76/$D$8*D76</f>
        <v>30000</v>
      </c>
      <c r="U76" s="70">
        <f>SUM(U77:U80)</f>
        <v>3515.8150000000001</v>
      </c>
      <c r="V76" s="71" t="e">
        <f>S76</f>
        <v>#DIV/0!</v>
      </c>
      <c r="W76" s="72" t="e">
        <f>IF(U76-V76&lt;0,0,U76-V76)</f>
        <v>#DIV/0!</v>
      </c>
      <c r="X76" s="73">
        <f>SUM(X77:X80)</f>
        <v>0</v>
      </c>
      <c r="Y76" s="74" t="e">
        <f>W76+X76</f>
        <v>#DIV/0!</v>
      </c>
      <c r="Z76" s="69" t="e">
        <f>T76+Y76</f>
        <v>#DIV/0!</v>
      </c>
      <c r="AA76" s="75">
        <f>SUM(AA77:AA80)</f>
        <v>0</v>
      </c>
      <c r="AB76" s="76" t="e">
        <f>Z76-AA76</f>
        <v>#DIV/0!</v>
      </c>
      <c r="AC76" s="74"/>
      <c r="AD76" s="3"/>
      <c r="AE76" s="3"/>
      <c r="AF76" s="159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</row>
    <row r="77" spans="1:52" ht="20.25" x14ac:dyDescent="0.3">
      <c r="A77" s="184"/>
      <c r="B77" s="185"/>
      <c r="C77" s="80" t="s">
        <v>38</v>
      </c>
      <c r="D77" s="186"/>
      <c r="E77" s="187"/>
      <c r="F77" s="83">
        <f>D164</f>
        <v>0</v>
      </c>
      <c r="G77" s="84">
        <f>LOOKUP(CEILING(F77,1),$AE$1:$AZ$1,$AE$2:$AZ$2)</f>
        <v>0</v>
      </c>
      <c r="H77" s="85">
        <f>F164</f>
        <v>0</v>
      </c>
      <c r="I77" s="85">
        <f>G164</f>
        <v>0</v>
      </c>
      <c r="J77" s="86">
        <f t="shared" si="5"/>
        <v>0</v>
      </c>
      <c r="K77" s="85">
        <f>I164</f>
        <v>0</v>
      </c>
      <c r="L77" s="87">
        <f>IF(J77&lt;80%,0,K77*LOOKUP(CEILING(F77,1),$AE$1:$AZ$1,$AE$2:$AZ$2)/100)</f>
        <v>0</v>
      </c>
      <c r="M77" s="88">
        <f>AB164</f>
        <v>0</v>
      </c>
      <c r="N77" s="89"/>
      <c r="O77" s="90"/>
      <c r="P77" s="91"/>
      <c r="Q77" s="89"/>
      <c r="R77" s="90"/>
      <c r="S77" s="90"/>
      <c r="T77" s="90"/>
      <c r="U77" s="92">
        <f>L77</f>
        <v>0</v>
      </c>
      <c r="V77" s="93"/>
      <c r="W77" s="93"/>
      <c r="X77" s="169">
        <f>N164+O164</f>
        <v>0</v>
      </c>
      <c r="Y77" s="94"/>
      <c r="Z77" s="95"/>
      <c r="AA77" s="96"/>
      <c r="AB77" s="97"/>
      <c r="AC77" s="170" t="s">
        <v>49</v>
      </c>
      <c r="AD77" s="3"/>
      <c r="AE77" s="3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</row>
    <row r="78" spans="1:52" ht="25.5" x14ac:dyDescent="0.25">
      <c r="A78" s="98"/>
      <c r="B78" s="99"/>
      <c r="C78" s="100" t="s">
        <v>39</v>
      </c>
      <c r="D78" s="101"/>
      <c r="E78" s="102"/>
      <c r="F78" s="103"/>
      <c r="G78" s="104">
        <v>5.0000000000000001E-3</v>
      </c>
      <c r="H78" s="105">
        <f>Q164</f>
        <v>0</v>
      </c>
      <c r="I78" s="105">
        <f>R164</f>
        <v>130771</v>
      </c>
      <c r="J78" s="106">
        <f t="shared" si="5"/>
        <v>0</v>
      </c>
      <c r="K78" s="105"/>
      <c r="L78" s="107">
        <f>I78*G78</f>
        <v>653.85500000000002</v>
      </c>
      <c r="M78" s="108"/>
      <c r="N78" s="109"/>
      <c r="O78" s="110"/>
      <c r="P78" s="111"/>
      <c r="Q78" s="109"/>
      <c r="R78" s="110"/>
      <c r="S78" s="110"/>
      <c r="T78" s="110"/>
      <c r="U78" s="112">
        <f>L78</f>
        <v>653.85500000000002</v>
      </c>
      <c r="V78" s="113"/>
      <c r="W78" s="113"/>
      <c r="X78" s="161"/>
      <c r="Y78" s="114"/>
      <c r="Z78" s="115"/>
      <c r="AA78" s="171">
        <f>IF((L164-M164)*0.1&lt;0,0,(L164-M164)*0.1)</f>
        <v>0</v>
      </c>
      <c r="AB78" s="172"/>
      <c r="AC78" s="173" t="s">
        <v>50</v>
      </c>
      <c r="AD78" s="3"/>
      <c r="AE78" s="3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</row>
    <row r="79" spans="1:52" ht="20.25" x14ac:dyDescent="0.25">
      <c r="A79" s="98"/>
      <c r="B79" s="99"/>
      <c r="C79" s="100" t="s">
        <v>40</v>
      </c>
      <c r="D79" s="101"/>
      <c r="E79" s="102"/>
      <c r="F79" s="118"/>
      <c r="G79" s="119">
        <v>0.02</v>
      </c>
      <c r="H79" s="120">
        <f>S164</f>
        <v>0</v>
      </c>
      <c r="I79" s="120">
        <f>T164</f>
        <v>143098</v>
      </c>
      <c r="J79" s="121">
        <f t="shared" si="5"/>
        <v>0</v>
      </c>
      <c r="K79" s="120"/>
      <c r="L79" s="122">
        <f>I79*G79</f>
        <v>2861.96</v>
      </c>
      <c r="M79" s="108"/>
      <c r="N79" s="109"/>
      <c r="O79" s="110"/>
      <c r="P79" s="111"/>
      <c r="Q79" s="109"/>
      <c r="R79" s="110"/>
      <c r="S79" s="110"/>
      <c r="T79" s="110"/>
      <c r="U79" s="123">
        <f>L79</f>
        <v>2861.96</v>
      </c>
      <c r="V79" s="113"/>
      <c r="W79" s="113"/>
      <c r="X79" s="174">
        <f>Y164+Z164</f>
        <v>0</v>
      </c>
      <c r="Y79" s="114"/>
      <c r="Z79" s="115"/>
      <c r="AA79" s="116"/>
      <c r="AB79" s="117"/>
      <c r="AC79" s="175" t="s">
        <v>51</v>
      </c>
      <c r="AD79" s="3"/>
      <c r="AE79" s="3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</row>
    <row r="80" spans="1:52" ht="21" thickBot="1" x14ac:dyDescent="0.3">
      <c r="A80" s="124"/>
      <c r="B80" s="125"/>
      <c r="C80" s="126" t="s">
        <v>41</v>
      </c>
      <c r="D80" s="127"/>
      <c r="E80" s="128"/>
      <c r="F80" s="129"/>
      <c r="G80" s="130"/>
      <c r="H80" s="131"/>
      <c r="I80" s="132"/>
      <c r="J80" s="133"/>
      <c r="K80" s="132"/>
      <c r="L80" s="134">
        <f>P164</f>
        <v>0</v>
      </c>
      <c r="M80" s="135"/>
      <c r="N80" s="136"/>
      <c r="O80" s="137"/>
      <c r="P80" s="138"/>
      <c r="Q80" s="136"/>
      <c r="R80" s="137"/>
      <c r="S80" s="137"/>
      <c r="T80" s="137"/>
      <c r="U80" s="123">
        <f>L80</f>
        <v>0</v>
      </c>
      <c r="V80" s="139"/>
      <c r="W80" s="139"/>
      <c r="X80" s="162"/>
      <c r="Y80" s="140"/>
      <c r="Z80" s="141"/>
      <c r="AA80" s="142"/>
      <c r="AB80" s="143"/>
      <c r="AC80" s="140"/>
      <c r="AD80" s="3"/>
      <c r="AE80" s="3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</row>
    <row r="81" spans="1:52" ht="21" thickBot="1" x14ac:dyDescent="0.3">
      <c r="A81" s="201" t="s">
        <v>77</v>
      </c>
      <c r="B81" s="202"/>
      <c r="C81" s="165" t="s">
        <v>78</v>
      </c>
      <c r="D81" s="204">
        <v>0</v>
      </c>
      <c r="E81" s="203">
        <v>0</v>
      </c>
      <c r="F81" s="60"/>
      <c r="G81" s="183"/>
      <c r="H81" s="68"/>
      <c r="I81" s="68"/>
      <c r="J81" s="168"/>
      <c r="K81" s="68"/>
      <c r="L81" s="64">
        <f>SUM(L82:L85)</f>
        <v>176.8</v>
      </c>
      <c r="M81" s="65">
        <f>M82+M83</f>
        <v>0</v>
      </c>
      <c r="N81" s="66">
        <f>IF(AA169=0,0,IF(AB169/AA169&lt;0.15,0,0.02))</f>
        <v>0</v>
      </c>
      <c r="O81" s="67">
        <f>M81*N81</f>
        <v>0</v>
      </c>
      <c r="P81" s="68"/>
      <c r="Q81" s="66"/>
      <c r="R81" s="67">
        <f>P81*Q81</f>
        <v>0</v>
      </c>
      <c r="S81" s="67">
        <f>O81+R81</f>
        <v>0</v>
      </c>
      <c r="T81" s="69">
        <f>E81/$D$8*D81</f>
        <v>0</v>
      </c>
      <c r="U81" s="70">
        <f>SUM(U82:U85)</f>
        <v>176.8</v>
      </c>
      <c r="V81" s="71">
        <f>S81</f>
        <v>0</v>
      </c>
      <c r="W81" s="72">
        <f>IF(U81-V81&lt;0,0,U81-V81)</f>
        <v>176.8</v>
      </c>
      <c r="X81" s="73">
        <f>SUM(X82:X85)</f>
        <v>0</v>
      </c>
      <c r="Y81" s="74">
        <f>W81+X81</f>
        <v>176.8</v>
      </c>
      <c r="Z81" s="69">
        <f>T81+Y81</f>
        <v>176.8</v>
      </c>
      <c r="AA81" s="75">
        <f>AA83-X83</f>
        <v>0</v>
      </c>
      <c r="AB81" s="76">
        <f>Z81-AA81</f>
        <v>176.8</v>
      </c>
      <c r="AC81" s="74"/>
      <c r="AD81" s="3"/>
      <c r="AE81" s="3"/>
      <c r="AF81" s="159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</row>
    <row r="82" spans="1:52" ht="20.25" x14ac:dyDescent="0.3">
      <c r="A82" s="184"/>
      <c r="B82" s="185"/>
      <c r="C82" s="80" t="s">
        <v>38</v>
      </c>
      <c r="D82" s="186"/>
      <c r="E82" s="187"/>
      <c r="F82" s="83">
        <f>D167</f>
        <v>0</v>
      </c>
      <c r="G82" s="84">
        <f>LOOKUP(CEILING(F82,1),$AE$4:$AZ$4,$AE$5:$AZ$5)</f>
        <v>0</v>
      </c>
      <c r="H82" s="85">
        <f>F167</f>
        <v>0</v>
      </c>
      <c r="I82" s="85">
        <f>G167</f>
        <v>0</v>
      </c>
      <c r="J82" s="86">
        <f>IF(H82=0,0,I82/H82)</f>
        <v>0</v>
      </c>
      <c r="K82" s="85">
        <f>I167</f>
        <v>0</v>
      </c>
      <c r="L82" s="87">
        <f>IF(J82&lt;80%,0,K82*LOOKUP(CEILING(F82,1),$AE$1:$AZ$1,$AE$2:$AZ$2)/100)</f>
        <v>0</v>
      </c>
      <c r="M82" s="88">
        <f>AB167</f>
        <v>0</v>
      </c>
      <c r="N82" s="89"/>
      <c r="O82" s="90"/>
      <c r="P82" s="91"/>
      <c r="Q82" s="89"/>
      <c r="R82" s="90"/>
      <c r="S82" s="90"/>
      <c r="T82" s="90"/>
      <c r="U82" s="92">
        <f>L82</f>
        <v>0</v>
      </c>
      <c r="V82" s="93"/>
      <c r="W82" s="93"/>
      <c r="X82" s="169">
        <f>N167+O167</f>
        <v>0</v>
      </c>
      <c r="Y82" s="94"/>
      <c r="Z82" s="95"/>
      <c r="AA82" s="96"/>
      <c r="AB82" s="97"/>
      <c r="AC82" s="170" t="s">
        <v>49</v>
      </c>
      <c r="AD82" s="3"/>
      <c r="AE82" s="3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</row>
    <row r="83" spans="1:52" ht="25.5" x14ac:dyDescent="0.25">
      <c r="A83" s="98"/>
      <c r="B83" s="99"/>
      <c r="C83" s="100" t="s">
        <v>39</v>
      </c>
      <c r="D83" s="101"/>
      <c r="E83" s="102"/>
      <c r="F83" s="103"/>
      <c r="G83" s="104">
        <v>5.0000000000000001E-3</v>
      </c>
      <c r="H83" s="105">
        <f>Q167</f>
        <v>0</v>
      </c>
      <c r="I83" s="105">
        <f>R167</f>
        <v>0</v>
      </c>
      <c r="J83" s="106">
        <f>IF(H83=0,0,I83/H83)</f>
        <v>0</v>
      </c>
      <c r="K83" s="105"/>
      <c r="L83" s="107">
        <f>I83*G83</f>
        <v>0</v>
      </c>
      <c r="M83" s="108"/>
      <c r="N83" s="109"/>
      <c r="O83" s="110"/>
      <c r="P83" s="111"/>
      <c r="Q83" s="109"/>
      <c r="R83" s="110"/>
      <c r="S83" s="110"/>
      <c r="T83" s="110"/>
      <c r="U83" s="112">
        <f>L83</f>
        <v>0</v>
      </c>
      <c r="V83" s="113"/>
      <c r="W83" s="113"/>
      <c r="X83" s="161"/>
      <c r="Y83" s="114"/>
      <c r="Z83" s="110"/>
      <c r="AA83" s="171">
        <f>IF((L167-M167)*0.1&lt;0,0,(L167-M167)*0.1)</f>
        <v>0</v>
      </c>
      <c r="AB83" s="172"/>
      <c r="AC83" s="173" t="s">
        <v>50</v>
      </c>
      <c r="AD83" s="3"/>
      <c r="AE83" s="3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</row>
    <row r="84" spans="1:52" ht="20.25" x14ac:dyDescent="0.25">
      <c r="A84" s="98"/>
      <c r="B84" s="99"/>
      <c r="C84" s="100" t="s">
        <v>40</v>
      </c>
      <c r="D84" s="101"/>
      <c r="E84" s="102"/>
      <c r="F84" s="118"/>
      <c r="G84" s="119">
        <v>0.02</v>
      </c>
      <c r="H84" s="120">
        <f>S167</f>
        <v>0</v>
      </c>
      <c r="I84" s="120">
        <f>T167</f>
        <v>8840</v>
      </c>
      <c r="J84" s="121">
        <f>IF(H84=0,0,I84/H84)</f>
        <v>0</v>
      </c>
      <c r="K84" s="120"/>
      <c r="L84" s="122">
        <f>I84*G84</f>
        <v>176.8</v>
      </c>
      <c r="M84" s="108"/>
      <c r="N84" s="109"/>
      <c r="O84" s="110"/>
      <c r="P84" s="111"/>
      <c r="Q84" s="109"/>
      <c r="R84" s="110"/>
      <c r="S84" s="110"/>
      <c r="T84" s="110"/>
      <c r="U84" s="123">
        <f>L84</f>
        <v>176.8</v>
      </c>
      <c r="V84" s="113"/>
      <c r="W84" s="113"/>
      <c r="X84" s="174">
        <f>Y167+Z167</f>
        <v>0</v>
      </c>
      <c r="Y84" s="114"/>
      <c r="Z84" s="115"/>
      <c r="AA84" s="116"/>
      <c r="AB84" s="117"/>
      <c r="AC84" s="175" t="s">
        <v>51</v>
      </c>
      <c r="AD84" s="3"/>
      <c r="AE84" s="3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 ht="21" thickBot="1" x14ac:dyDescent="0.3">
      <c r="A85" s="124"/>
      <c r="B85" s="125"/>
      <c r="C85" s="126" t="s">
        <v>41</v>
      </c>
      <c r="D85" s="127"/>
      <c r="E85" s="128"/>
      <c r="F85" s="129"/>
      <c r="G85" s="130"/>
      <c r="H85" s="131"/>
      <c r="I85" s="132"/>
      <c r="J85" s="133"/>
      <c r="K85" s="132"/>
      <c r="L85" s="134">
        <f>P167</f>
        <v>0</v>
      </c>
      <c r="M85" s="135"/>
      <c r="N85" s="136"/>
      <c r="O85" s="137"/>
      <c r="P85" s="138"/>
      <c r="Q85" s="136"/>
      <c r="R85" s="137"/>
      <c r="S85" s="137"/>
      <c r="T85" s="137"/>
      <c r="U85" s="123">
        <f>L85</f>
        <v>0</v>
      </c>
      <c r="V85" s="139"/>
      <c r="W85" s="139"/>
      <c r="X85" s="162"/>
      <c r="Y85" s="140"/>
      <c r="Z85" s="141"/>
      <c r="AA85" s="142"/>
      <c r="AB85" s="143"/>
      <c r="AC85" s="140"/>
      <c r="AD85" s="3"/>
      <c r="AE85" s="3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</row>
    <row r="86" spans="1:52" ht="21" thickBot="1" x14ac:dyDescent="0.3">
      <c r="A86" s="199">
        <v>6</v>
      </c>
      <c r="B86" s="155" t="s">
        <v>44</v>
      </c>
      <c r="C86" s="156" t="s">
        <v>79</v>
      </c>
      <c r="D86" s="200"/>
      <c r="E86" s="205">
        <f>E91+E96</f>
        <v>55000</v>
      </c>
      <c r="F86" s="60"/>
      <c r="G86" s="183"/>
      <c r="H86" s="62"/>
      <c r="I86" s="62"/>
      <c r="J86" s="63"/>
      <c r="K86" s="62"/>
      <c r="L86" s="158" t="e">
        <f>SUM(L87:L90)</f>
        <v>#DIV/0!</v>
      </c>
      <c r="M86" s="65">
        <f>M91+M96</f>
        <v>0</v>
      </c>
      <c r="N86" s="66"/>
      <c r="O86" s="67" t="e">
        <f>O91+O96</f>
        <v>#DIV/0!</v>
      </c>
      <c r="P86" s="68"/>
      <c r="Q86" s="66"/>
      <c r="R86" s="67">
        <f>P86*Q86</f>
        <v>0</v>
      </c>
      <c r="S86" s="67" t="e">
        <f>O86+R86</f>
        <v>#DIV/0!</v>
      </c>
      <c r="T86" s="69">
        <f>T91+T96</f>
        <v>55000</v>
      </c>
      <c r="U86" s="70" t="e">
        <f>SUM(U87:U90)</f>
        <v>#DIV/0!</v>
      </c>
      <c r="V86" s="71" t="e">
        <f>V91+V96</f>
        <v>#DIV/0!</v>
      </c>
      <c r="W86" s="72" t="e">
        <f>W91+W96</f>
        <v>#DIV/0!</v>
      </c>
      <c r="X86" s="71">
        <f>X91+X96</f>
        <v>4500</v>
      </c>
      <c r="Y86" s="74" t="e">
        <f>Y91+Y96</f>
        <v>#DIV/0!</v>
      </c>
      <c r="Z86" s="69" t="e">
        <f>Z91+Z96</f>
        <v>#DIV/0!</v>
      </c>
      <c r="AA86" s="75">
        <f>SUM(AA87:AA90)</f>
        <v>0</v>
      </c>
      <c r="AB86" s="76" t="e">
        <f>AB91+AB96</f>
        <v>#DIV/0!</v>
      </c>
      <c r="AC86" s="74"/>
      <c r="AD86" s="3"/>
      <c r="AE86" s="3"/>
      <c r="AF86" s="159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</row>
    <row r="87" spans="1:52" ht="20.25" x14ac:dyDescent="0.3">
      <c r="A87" s="184"/>
      <c r="B87" s="185"/>
      <c r="C87" s="80" t="s">
        <v>38</v>
      </c>
      <c r="D87" s="186"/>
      <c r="E87" s="187"/>
      <c r="F87" s="83">
        <f>(F92+F97)/2</f>
        <v>0</v>
      </c>
      <c r="G87" s="160"/>
      <c r="H87" s="85">
        <f>H92+H97</f>
        <v>0</v>
      </c>
      <c r="I87" s="85">
        <f t="shared" ref="H87:I90" si="8">I92+I97</f>
        <v>0</v>
      </c>
      <c r="J87" s="86">
        <f>IF(H87=0,0,I87/H87)</f>
        <v>0</v>
      </c>
      <c r="K87" s="85">
        <f t="shared" ref="K87:L90" si="9">K92+K97</f>
        <v>0</v>
      </c>
      <c r="L87" s="87">
        <f t="shared" si="9"/>
        <v>0</v>
      </c>
      <c r="M87" s="88"/>
      <c r="N87" s="89"/>
      <c r="O87" s="90"/>
      <c r="P87" s="91"/>
      <c r="Q87" s="89"/>
      <c r="R87" s="90"/>
      <c r="S87" s="90"/>
      <c r="T87" s="90"/>
      <c r="U87" s="92">
        <f>U92+U97</f>
        <v>0</v>
      </c>
      <c r="V87" s="93"/>
      <c r="W87" s="93"/>
      <c r="X87" s="149"/>
      <c r="Y87" s="94"/>
      <c r="Z87" s="95"/>
      <c r="AA87" s="96">
        <f>AA92+AA97</f>
        <v>0</v>
      </c>
      <c r="AB87" s="97"/>
      <c r="AC87" s="94"/>
      <c r="AD87" s="3"/>
      <c r="AE87" s="3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</row>
    <row r="88" spans="1:52" ht="20.25" x14ac:dyDescent="0.25">
      <c r="A88" s="98"/>
      <c r="B88" s="99"/>
      <c r="C88" s="100" t="s">
        <v>39</v>
      </c>
      <c r="D88" s="101"/>
      <c r="E88" s="102"/>
      <c r="F88" s="103"/>
      <c r="G88" s="104"/>
      <c r="H88" s="105">
        <f t="shared" si="8"/>
        <v>0</v>
      </c>
      <c r="I88" s="105">
        <f t="shared" si="8"/>
        <v>253058</v>
      </c>
      <c r="J88" s="106">
        <f>IF(H88=0,0,I88/H88)</f>
        <v>0</v>
      </c>
      <c r="K88" s="105"/>
      <c r="L88" s="107">
        <f t="shared" si="9"/>
        <v>-59806.85</v>
      </c>
      <c r="M88" s="108"/>
      <c r="N88" s="109"/>
      <c r="O88" s="110"/>
      <c r="P88" s="111"/>
      <c r="Q88" s="109"/>
      <c r="R88" s="110"/>
      <c r="S88" s="110"/>
      <c r="T88" s="110"/>
      <c r="U88" s="112">
        <f>U93+U98</f>
        <v>-59806.85</v>
      </c>
      <c r="V88" s="113"/>
      <c r="W88" s="113"/>
      <c r="X88" s="161"/>
      <c r="Y88" s="114"/>
      <c r="Z88" s="115"/>
      <c r="AA88" s="116">
        <f>AA93+AA98</f>
        <v>0</v>
      </c>
      <c r="AB88" s="117"/>
      <c r="AC88" s="114"/>
      <c r="AD88" s="3"/>
      <c r="AE88" s="3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</row>
    <row r="89" spans="1:52" ht="20.25" x14ac:dyDescent="0.25">
      <c r="A89" s="98"/>
      <c r="B89" s="99"/>
      <c r="C89" s="100" t="s">
        <v>40</v>
      </c>
      <c r="D89" s="101"/>
      <c r="E89" s="102"/>
      <c r="F89" s="118"/>
      <c r="G89" s="119"/>
      <c r="H89" s="120">
        <f t="shared" si="8"/>
        <v>0</v>
      </c>
      <c r="I89" s="120">
        <f t="shared" si="8"/>
        <v>1041962</v>
      </c>
      <c r="J89" s="121">
        <f>IF(H89=0,0,I89/H89)</f>
        <v>0</v>
      </c>
      <c r="K89" s="120"/>
      <c r="L89" s="122">
        <f t="shared" si="9"/>
        <v>-43932.28</v>
      </c>
      <c r="M89" s="108"/>
      <c r="N89" s="109"/>
      <c r="O89" s="110"/>
      <c r="P89" s="111"/>
      <c r="Q89" s="109"/>
      <c r="R89" s="110"/>
      <c r="S89" s="110"/>
      <c r="T89" s="110"/>
      <c r="U89" s="123">
        <f>U94+U99</f>
        <v>-43932.28</v>
      </c>
      <c r="V89" s="113"/>
      <c r="W89" s="113"/>
      <c r="X89" s="161"/>
      <c r="Y89" s="114"/>
      <c r="Z89" s="115"/>
      <c r="AA89" s="116">
        <f>AA94+AA99</f>
        <v>0</v>
      </c>
      <c r="AB89" s="117"/>
      <c r="AC89" s="114"/>
      <c r="AD89" s="3"/>
      <c r="AE89" s="3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</row>
    <row r="90" spans="1:52" ht="21" thickBot="1" x14ac:dyDescent="0.3">
      <c r="A90" s="124"/>
      <c r="B90" s="125"/>
      <c r="C90" s="126" t="s">
        <v>41</v>
      </c>
      <c r="D90" s="127"/>
      <c r="E90" s="128"/>
      <c r="F90" s="129"/>
      <c r="G90" s="154"/>
      <c r="H90" s="131">
        <f t="shared" si="8"/>
        <v>0</v>
      </c>
      <c r="I90" s="132">
        <f t="shared" si="8"/>
        <v>0</v>
      </c>
      <c r="J90" s="133">
        <f>IF(H90=0,0,I90/H90)</f>
        <v>0</v>
      </c>
      <c r="K90" s="132"/>
      <c r="L90" s="134" t="e">
        <f t="shared" si="9"/>
        <v>#DIV/0!</v>
      </c>
      <c r="M90" s="135"/>
      <c r="N90" s="136"/>
      <c r="O90" s="137"/>
      <c r="P90" s="138"/>
      <c r="Q90" s="136"/>
      <c r="R90" s="137"/>
      <c r="S90" s="137"/>
      <c r="T90" s="137"/>
      <c r="U90" s="123" t="e">
        <f>U95+U100</f>
        <v>#DIV/0!</v>
      </c>
      <c r="V90" s="139"/>
      <c r="W90" s="139"/>
      <c r="X90" s="162"/>
      <c r="Y90" s="140"/>
      <c r="Z90" s="141"/>
      <c r="AA90" s="142">
        <f>AA95+AA100</f>
        <v>0</v>
      </c>
      <c r="AB90" s="143"/>
      <c r="AC90" s="140"/>
      <c r="AD90" s="3"/>
      <c r="AE90" s="3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</row>
    <row r="91" spans="1:52" ht="21" thickBot="1" x14ac:dyDescent="0.3">
      <c r="A91" s="201" t="s">
        <v>80</v>
      </c>
      <c r="B91" s="202" t="s">
        <v>81</v>
      </c>
      <c r="C91" s="165" t="s">
        <v>82</v>
      </c>
      <c r="D91" s="192">
        <f>D$8</f>
        <v>20</v>
      </c>
      <c r="E91" s="203">
        <v>30000</v>
      </c>
      <c r="F91" s="60"/>
      <c r="G91" s="183"/>
      <c r="H91" s="68"/>
      <c r="I91" s="68"/>
      <c r="J91" s="168"/>
      <c r="K91" s="68"/>
      <c r="L91" s="64" t="e">
        <f>SUM(L92:L95)</f>
        <v>#DIV/0!</v>
      </c>
      <c r="M91" s="65">
        <f>M92+M93</f>
        <v>0</v>
      </c>
      <c r="N91" s="176"/>
      <c r="O91" s="206"/>
      <c r="P91" s="68"/>
      <c r="Q91" s="66"/>
      <c r="R91" s="67">
        <f>P91*Q91</f>
        <v>0</v>
      </c>
      <c r="S91" s="67">
        <f>O91+R91</f>
        <v>0</v>
      </c>
      <c r="T91" s="69">
        <f>E91/$D$8*D91</f>
        <v>30000</v>
      </c>
      <c r="U91" s="70" t="e">
        <f>SUM(U92:U95)</f>
        <v>#DIV/0!</v>
      </c>
      <c r="V91" s="71">
        <f>S91</f>
        <v>0</v>
      </c>
      <c r="W91" s="72" t="e">
        <f>IF(U91-V91&lt;0,0,U91-V91)</f>
        <v>#DIV/0!</v>
      </c>
      <c r="X91" s="73">
        <f>SUM(X92:X95)</f>
        <v>0</v>
      </c>
      <c r="Y91" s="74" t="e">
        <f>W91+X91</f>
        <v>#DIV/0!</v>
      </c>
      <c r="Z91" s="69" t="e">
        <f>T91+Y91</f>
        <v>#DIV/0!</v>
      </c>
      <c r="AA91" s="75">
        <f>SUM(AA92:AA95)</f>
        <v>0</v>
      </c>
      <c r="AB91" s="76" t="e">
        <f>Z91-AA91</f>
        <v>#DIV/0!</v>
      </c>
      <c r="AC91" s="74"/>
      <c r="AD91" s="3"/>
      <c r="AE91" s="3"/>
      <c r="AF91" s="159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</row>
    <row r="92" spans="1:52" ht="20.25" x14ac:dyDescent="0.3">
      <c r="A92" s="184"/>
      <c r="B92" s="185"/>
      <c r="C92" s="207" t="s">
        <v>38</v>
      </c>
      <c r="D92" s="186"/>
      <c r="E92" s="187"/>
      <c r="F92" s="83">
        <f>D158</f>
        <v>0</v>
      </c>
      <c r="G92" s="84">
        <f>LOOKUP(CEILING(F92,1),$AE$1:$AZ$1,$AE$2:$AZ$2)</f>
        <v>0</v>
      </c>
      <c r="H92" s="85">
        <f>F158</f>
        <v>0</v>
      </c>
      <c r="I92" s="85">
        <f>G158</f>
        <v>0</v>
      </c>
      <c r="J92" s="86">
        <f>IF(H92=0,0,I92/H92)</f>
        <v>0</v>
      </c>
      <c r="K92" s="85">
        <f>I158</f>
        <v>0</v>
      </c>
      <c r="L92" s="208">
        <f>IF(J92&gt;=80%,85000-E91,IF(J92&lt;80%,0,K92*LOOKUP(CEILING(F92,1),$AE$1:$AZ$1,$AE$2:$AZ$2)/100))</f>
        <v>0</v>
      </c>
      <c r="M92" s="88">
        <f>AB158</f>
        <v>0</v>
      </c>
      <c r="N92" s="89"/>
      <c r="O92" s="90"/>
      <c r="P92" s="91"/>
      <c r="Q92" s="89"/>
      <c r="R92" s="90"/>
      <c r="S92" s="90"/>
      <c r="T92" s="90"/>
      <c r="U92" s="92">
        <f>L92</f>
        <v>0</v>
      </c>
      <c r="V92" s="93"/>
      <c r="W92" s="93"/>
      <c r="X92" s="149"/>
      <c r="Y92" s="94"/>
      <c r="Z92" s="95"/>
      <c r="AA92" s="96"/>
      <c r="AB92" s="97"/>
      <c r="AC92" s="209"/>
      <c r="AD92" s="3"/>
      <c r="AE92" s="3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</row>
    <row r="93" spans="1:52" ht="30" x14ac:dyDescent="0.25">
      <c r="A93" s="98"/>
      <c r="B93" s="99"/>
      <c r="C93" s="210" t="s">
        <v>83</v>
      </c>
      <c r="D93" s="101"/>
      <c r="E93" s="102"/>
      <c r="F93" s="103"/>
      <c r="G93" s="104">
        <v>5.0000000000000001E-3</v>
      </c>
      <c r="H93" s="105">
        <f>Q158</f>
        <v>0</v>
      </c>
      <c r="I93" s="105">
        <f>R158</f>
        <v>214428</v>
      </c>
      <c r="J93" s="106">
        <f>IF(H93=0,0,I93/H93)</f>
        <v>0</v>
      </c>
      <c r="K93" s="211"/>
      <c r="L93" s="212">
        <f>(J92-80%)*750*100</f>
        <v>-60000</v>
      </c>
      <c r="M93" s="108"/>
      <c r="N93" s="109"/>
      <c r="O93" s="110"/>
      <c r="P93" s="111"/>
      <c r="Q93" s="109"/>
      <c r="R93" s="110"/>
      <c r="S93" s="110"/>
      <c r="T93" s="110"/>
      <c r="U93" s="112">
        <f>L93</f>
        <v>-60000</v>
      </c>
      <c r="V93" s="113"/>
      <c r="W93" s="113"/>
      <c r="X93" s="161"/>
      <c r="Y93" s="114"/>
      <c r="Z93" s="115"/>
      <c r="AA93" s="171">
        <f>IF((L158-M158)*0.1&lt;0,0,(L158-M158)*0.1)</f>
        <v>0</v>
      </c>
      <c r="AB93" s="172"/>
      <c r="AC93" s="213"/>
      <c r="AD93" s="3"/>
      <c r="AE93" s="3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</row>
    <row r="94" spans="1:52" ht="30" x14ac:dyDescent="0.25">
      <c r="A94" s="98"/>
      <c r="B94" s="99"/>
      <c r="C94" s="210" t="s">
        <v>84</v>
      </c>
      <c r="D94" s="101"/>
      <c r="E94" s="102"/>
      <c r="F94" s="118"/>
      <c r="G94" s="119">
        <v>0.02</v>
      </c>
      <c r="H94" s="120">
        <f>S158</f>
        <v>0</v>
      </c>
      <c r="I94" s="120">
        <f>T158</f>
        <v>363576</v>
      </c>
      <c r="J94" s="121">
        <f>IF(H94=0,0,I94/H94)</f>
        <v>0</v>
      </c>
      <c r="K94" s="214"/>
      <c r="L94" s="215">
        <f>IF(F92&lt;=23,(23-F92)*-2500,IF(F92&gt;=26,((F92-26)*2500),0))</f>
        <v>-57500</v>
      </c>
      <c r="M94" s="108"/>
      <c r="N94" s="109"/>
      <c r="O94" s="110"/>
      <c r="P94" s="111"/>
      <c r="Q94" s="109"/>
      <c r="R94" s="110"/>
      <c r="S94" s="110"/>
      <c r="T94" s="110"/>
      <c r="U94" s="123">
        <f>L94</f>
        <v>-57500</v>
      </c>
      <c r="V94" s="113"/>
      <c r="W94" s="113"/>
      <c r="X94" s="161"/>
      <c r="Y94" s="114"/>
      <c r="Z94" s="115"/>
      <c r="AA94" s="116"/>
      <c r="AB94" s="117"/>
      <c r="AC94" s="216"/>
      <c r="AD94" s="3"/>
      <c r="AE94" s="3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</row>
    <row r="95" spans="1:52" ht="29.25" thickBot="1" x14ac:dyDescent="0.3">
      <c r="A95" s="124"/>
      <c r="B95" s="125"/>
      <c r="C95" s="217" t="s">
        <v>85</v>
      </c>
      <c r="D95" s="127"/>
      <c r="E95" s="128"/>
      <c r="F95" s="129"/>
      <c r="G95" s="130">
        <v>0.05</v>
      </c>
      <c r="H95" s="131">
        <f>J158</f>
        <v>0</v>
      </c>
      <c r="I95" s="132">
        <f>K158</f>
        <v>0</v>
      </c>
      <c r="J95" s="133">
        <f>IF(H95=0,0,I95/H95)</f>
        <v>0</v>
      </c>
      <c r="K95" s="218" t="e">
        <f>AB158/AA158</f>
        <v>#DIV/0!</v>
      </c>
      <c r="L95" s="219" t="e">
        <f>IF(K95&lt;=32%,(32%-K95)*500,IF(K95&gt;=38%,(K95-38%)*-500))*100</f>
        <v>#DIV/0!</v>
      </c>
      <c r="M95" s="135"/>
      <c r="N95" s="136"/>
      <c r="O95" s="137"/>
      <c r="P95" s="138"/>
      <c r="Q95" s="136"/>
      <c r="R95" s="137"/>
      <c r="S95" s="137"/>
      <c r="T95" s="137"/>
      <c r="U95" s="123" t="e">
        <f>L95</f>
        <v>#DIV/0!</v>
      </c>
      <c r="V95" s="139"/>
      <c r="W95" s="139"/>
      <c r="X95" s="162"/>
      <c r="Y95" s="140"/>
      <c r="Z95" s="141"/>
      <c r="AA95" s="142"/>
      <c r="AB95" s="143"/>
      <c r="AC95" s="140"/>
      <c r="AD95" s="3"/>
      <c r="AE95" s="3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</row>
    <row r="96" spans="1:52" ht="21" thickBot="1" x14ac:dyDescent="0.3">
      <c r="A96" s="201" t="s">
        <v>86</v>
      </c>
      <c r="B96" s="202" t="s">
        <v>87</v>
      </c>
      <c r="C96" s="165" t="s">
        <v>88</v>
      </c>
      <c r="D96" s="204">
        <f>D$8</f>
        <v>20</v>
      </c>
      <c r="E96" s="203">
        <v>25000</v>
      </c>
      <c r="F96" s="60"/>
      <c r="G96" s="183"/>
      <c r="H96" s="68"/>
      <c r="I96" s="68"/>
      <c r="J96" s="168"/>
      <c r="K96" s="68"/>
      <c r="L96" s="64">
        <f>SUM(L97:L100)</f>
        <v>13760.87</v>
      </c>
      <c r="M96" s="65">
        <f>AB162</f>
        <v>0</v>
      </c>
      <c r="N96" s="66" t="e">
        <f>IF(AB162/AA162&lt;0.15,0,0.02)</f>
        <v>#DIV/0!</v>
      </c>
      <c r="O96" s="67" t="e">
        <f>M96*N96</f>
        <v>#DIV/0!</v>
      </c>
      <c r="P96" s="68"/>
      <c r="Q96" s="66"/>
      <c r="R96" s="67">
        <f>P96*Q96</f>
        <v>0</v>
      </c>
      <c r="S96" s="67" t="e">
        <f>O96+R96</f>
        <v>#DIV/0!</v>
      </c>
      <c r="T96" s="69">
        <f>E96/$D$8*D96</f>
        <v>25000</v>
      </c>
      <c r="U96" s="70">
        <f>SUM(U97:U100)</f>
        <v>13760.87</v>
      </c>
      <c r="V96" s="71" t="e">
        <f>S96</f>
        <v>#DIV/0!</v>
      </c>
      <c r="W96" s="72" t="e">
        <f>U96-V96</f>
        <v>#DIV/0!</v>
      </c>
      <c r="X96" s="73">
        <f>SUM(X97:X100)</f>
        <v>4500</v>
      </c>
      <c r="Y96" s="74" t="e">
        <f>W96+X96</f>
        <v>#DIV/0!</v>
      </c>
      <c r="Z96" s="69" t="e">
        <f>T96+Y96</f>
        <v>#DIV/0!</v>
      </c>
      <c r="AA96" s="75">
        <f>SUM(AA97:AA100)</f>
        <v>0</v>
      </c>
      <c r="AB96" s="76" t="e">
        <f>Z96-AA96</f>
        <v>#DIV/0!</v>
      </c>
      <c r="AC96" s="74"/>
      <c r="AD96" s="3"/>
      <c r="AE96" s="3"/>
      <c r="AF96" s="159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</row>
    <row r="97" spans="1:52" ht="20.25" x14ac:dyDescent="0.3">
      <c r="A97" s="184"/>
      <c r="B97" s="185"/>
      <c r="C97" s="80" t="s">
        <v>38</v>
      </c>
      <c r="D97" s="186"/>
      <c r="E97" s="187"/>
      <c r="F97" s="83">
        <f>D162</f>
        <v>0</v>
      </c>
      <c r="G97" s="84">
        <f>LOOKUP(CEILING(F97,1),$AE$1:$AZ$1,$AE$2:$AZ$2)</f>
        <v>0</v>
      </c>
      <c r="H97" s="85">
        <f>F162</f>
        <v>0</v>
      </c>
      <c r="I97" s="85">
        <f>G162</f>
        <v>0</v>
      </c>
      <c r="J97" s="86">
        <f>IF(H97=0,0,I97/H97)</f>
        <v>0</v>
      </c>
      <c r="K97" s="85">
        <f>I162</f>
        <v>0</v>
      </c>
      <c r="L97" s="87">
        <f>IF(J97&lt;80%,0,K97*LOOKUP(CEILING(F97,1),$AE$1:$AZ$1,$AE$2:$AZ$2)/100)</f>
        <v>0</v>
      </c>
      <c r="M97" s="88"/>
      <c r="N97" s="89"/>
      <c r="O97" s="90"/>
      <c r="P97" s="91"/>
      <c r="Q97" s="89"/>
      <c r="R97" s="90"/>
      <c r="S97" s="90"/>
      <c r="T97" s="90"/>
      <c r="U97" s="92">
        <f>L97</f>
        <v>0</v>
      </c>
      <c r="V97" s="93"/>
      <c r="W97" s="93"/>
      <c r="X97" s="169">
        <f>N162+O162</f>
        <v>0</v>
      </c>
      <c r="Y97" s="94"/>
      <c r="Z97" s="95"/>
      <c r="AA97" s="96"/>
      <c r="AB97" s="97"/>
      <c r="AC97" s="170" t="s">
        <v>49</v>
      </c>
      <c r="AD97" s="3"/>
      <c r="AE97" s="3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</row>
    <row r="98" spans="1:52" ht="25.5" x14ac:dyDescent="0.25">
      <c r="A98" s="98"/>
      <c r="B98" s="99"/>
      <c r="C98" s="100" t="s">
        <v>39</v>
      </c>
      <c r="D98" s="101"/>
      <c r="E98" s="102"/>
      <c r="F98" s="103"/>
      <c r="G98" s="104">
        <v>5.0000000000000001E-3</v>
      </c>
      <c r="H98" s="105">
        <f>Q162</f>
        <v>0</v>
      </c>
      <c r="I98" s="105">
        <f>R162</f>
        <v>38630</v>
      </c>
      <c r="J98" s="106">
        <f>IF(H98=0,0,I98/H98)</f>
        <v>0</v>
      </c>
      <c r="K98" s="105"/>
      <c r="L98" s="107">
        <f>I98*G98</f>
        <v>193.15</v>
      </c>
      <c r="M98" s="108"/>
      <c r="N98" s="109"/>
      <c r="O98" s="110"/>
      <c r="P98" s="111"/>
      <c r="Q98" s="109"/>
      <c r="R98" s="110"/>
      <c r="S98" s="110"/>
      <c r="T98" s="110"/>
      <c r="U98" s="112">
        <f>L98</f>
        <v>193.15</v>
      </c>
      <c r="V98" s="113"/>
      <c r="W98" s="113"/>
      <c r="X98" s="161"/>
      <c r="Y98" s="114"/>
      <c r="Z98" s="115"/>
      <c r="AA98" s="171">
        <f>IF((L162-M162)*0.1&lt;0,0,(L162-M162)*0.1)</f>
        <v>0</v>
      </c>
      <c r="AB98" s="172"/>
      <c r="AC98" s="173" t="s">
        <v>50</v>
      </c>
      <c r="AD98" s="3"/>
      <c r="AE98" s="3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</row>
    <row r="99" spans="1:52" ht="20.25" x14ac:dyDescent="0.25">
      <c r="A99" s="98"/>
      <c r="B99" s="99"/>
      <c r="C99" s="100" t="s">
        <v>40</v>
      </c>
      <c r="D99" s="101"/>
      <c r="E99" s="102"/>
      <c r="F99" s="118"/>
      <c r="G99" s="119">
        <v>0.02</v>
      </c>
      <c r="H99" s="120">
        <f>S162</f>
        <v>0</v>
      </c>
      <c r="I99" s="120">
        <f>T162</f>
        <v>678386</v>
      </c>
      <c r="J99" s="121">
        <f>IF(H99=0,0,I99/H99)</f>
        <v>0</v>
      </c>
      <c r="K99" s="120"/>
      <c r="L99" s="122">
        <f>I99*G99</f>
        <v>13567.720000000001</v>
      </c>
      <c r="M99" s="108"/>
      <c r="N99" s="109"/>
      <c r="O99" s="110"/>
      <c r="P99" s="111"/>
      <c r="Q99" s="109"/>
      <c r="R99" s="110"/>
      <c r="S99" s="110"/>
      <c r="T99" s="110"/>
      <c r="U99" s="123">
        <f>L99</f>
        <v>13567.720000000001</v>
      </c>
      <c r="V99" s="113"/>
      <c r="W99" s="113"/>
      <c r="X99" s="174">
        <f>Y162+Z162+P158</f>
        <v>0</v>
      </c>
      <c r="Y99" s="114"/>
      <c r="Z99" s="115"/>
      <c r="AA99" s="116"/>
      <c r="AB99" s="117"/>
      <c r="AC99" s="175" t="s">
        <v>89</v>
      </c>
      <c r="AD99" s="3"/>
      <c r="AE99" s="3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</row>
    <row r="100" spans="1:52" ht="21" thickBot="1" x14ac:dyDescent="0.3">
      <c r="A100" s="124"/>
      <c r="B100" s="125"/>
      <c r="C100" s="126" t="s">
        <v>41</v>
      </c>
      <c r="D100" s="127"/>
      <c r="E100" s="128"/>
      <c r="F100" s="129"/>
      <c r="G100" s="130"/>
      <c r="H100" s="131"/>
      <c r="I100" s="132"/>
      <c r="J100" s="133"/>
      <c r="K100" s="132"/>
      <c r="L100" s="134">
        <f>P162</f>
        <v>0</v>
      </c>
      <c r="M100" s="135"/>
      <c r="N100" s="136"/>
      <c r="O100" s="137"/>
      <c r="P100" s="138"/>
      <c r="Q100" s="136"/>
      <c r="R100" s="137"/>
      <c r="S100" s="137"/>
      <c r="T100" s="137"/>
      <c r="U100" s="123">
        <f>L100</f>
        <v>0</v>
      </c>
      <c r="V100" s="139"/>
      <c r="W100" s="139"/>
      <c r="X100" s="220">
        <f>3*500+4*750</f>
        <v>4500</v>
      </c>
      <c r="Y100" s="140"/>
      <c r="Z100" s="141"/>
      <c r="AA100" s="142"/>
      <c r="AB100" s="143"/>
      <c r="AC100" s="221" t="s">
        <v>90</v>
      </c>
      <c r="AD100" s="3"/>
      <c r="AE100" s="3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</row>
    <row r="101" spans="1:52" ht="21" thickBot="1" x14ac:dyDescent="0.3">
      <c r="A101" s="199">
        <v>7</v>
      </c>
      <c r="B101" s="155" t="s">
        <v>44</v>
      </c>
      <c r="C101" s="156" t="s">
        <v>91</v>
      </c>
      <c r="D101" s="200"/>
      <c r="E101" s="205">
        <f>E106+E111</f>
        <v>55000</v>
      </c>
      <c r="F101" s="60"/>
      <c r="G101" s="183"/>
      <c r="H101" s="62"/>
      <c r="I101" s="62"/>
      <c r="J101" s="63"/>
      <c r="K101" s="62"/>
      <c r="L101" s="158">
        <f>SUM(L102:L105)</f>
        <v>5354.26</v>
      </c>
      <c r="M101" s="65">
        <f>M106+M111</f>
        <v>0</v>
      </c>
      <c r="N101" s="66"/>
      <c r="O101" s="67">
        <f>O106+O111</f>
        <v>0</v>
      </c>
      <c r="P101" s="68"/>
      <c r="Q101" s="66"/>
      <c r="R101" s="67">
        <f>P101*Q101</f>
        <v>0</v>
      </c>
      <c r="S101" s="67">
        <f>O101+R101</f>
        <v>0</v>
      </c>
      <c r="T101" s="69">
        <f>T106+T111</f>
        <v>55000</v>
      </c>
      <c r="U101" s="70">
        <f>SUM(U102:U105)</f>
        <v>5354.26</v>
      </c>
      <c r="V101" s="71">
        <f>V106+V111</f>
        <v>0</v>
      </c>
      <c r="W101" s="72">
        <f>W106+W111</f>
        <v>5354.26</v>
      </c>
      <c r="X101" s="71">
        <f>X106+X111</f>
        <v>5000</v>
      </c>
      <c r="Y101" s="74">
        <f>Y106+Y111</f>
        <v>10354.26</v>
      </c>
      <c r="Z101" s="69">
        <f>Z106+Z111</f>
        <v>65354.259999999995</v>
      </c>
      <c r="AA101" s="75">
        <f>SUM(AA102:AA105)</f>
        <v>0</v>
      </c>
      <c r="AB101" s="76">
        <f>AB106+AB111</f>
        <v>65354.259999999995</v>
      </c>
      <c r="AC101" s="74"/>
      <c r="AD101" s="3"/>
      <c r="AE101" s="3"/>
      <c r="AF101" s="159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</row>
    <row r="102" spans="1:52" ht="20.25" x14ac:dyDescent="0.3">
      <c r="A102" s="184"/>
      <c r="B102" s="185"/>
      <c r="C102" s="80" t="s">
        <v>38</v>
      </c>
      <c r="D102" s="186"/>
      <c r="E102" s="187"/>
      <c r="F102" s="83">
        <f>(F107+F112)/2</f>
        <v>0</v>
      </c>
      <c r="G102" s="160"/>
      <c r="H102" s="85">
        <f t="shared" ref="H102:I105" si="10">H107+H112</f>
        <v>0</v>
      </c>
      <c r="I102" s="85">
        <f t="shared" si="10"/>
        <v>0</v>
      </c>
      <c r="J102" s="86">
        <f>IF(H102=0,0,I102/H102)</f>
        <v>0</v>
      </c>
      <c r="K102" s="85">
        <f>K107+K112</f>
        <v>0</v>
      </c>
      <c r="L102" s="87">
        <f>L107+L112</f>
        <v>0</v>
      </c>
      <c r="M102" s="88"/>
      <c r="N102" s="89"/>
      <c r="O102" s="90"/>
      <c r="P102" s="91"/>
      <c r="Q102" s="89"/>
      <c r="R102" s="90"/>
      <c r="S102" s="90"/>
      <c r="T102" s="90"/>
      <c r="U102" s="92">
        <f>U107+U112</f>
        <v>0</v>
      </c>
      <c r="V102" s="93"/>
      <c r="W102" s="93"/>
      <c r="X102" s="149"/>
      <c r="Y102" s="94"/>
      <c r="Z102" s="95"/>
      <c r="AA102" s="96">
        <f>AA107+AA112</f>
        <v>0</v>
      </c>
      <c r="AB102" s="97"/>
      <c r="AC102" s="94"/>
      <c r="AD102" s="3"/>
      <c r="AE102" s="3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</row>
    <row r="103" spans="1:52" ht="20.25" x14ac:dyDescent="0.25">
      <c r="A103" s="98"/>
      <c r="B103" s="99"/>
      <c r="C103" s="100" t="s">
        <v>39</v>
      </c>
      <c r="D103" s="101"/>
      <c r="E103" s="102"/>
      <c r="F103" s="103"/>
      <c r="G103" s="104"/>
      <c r="H103" s="105">
        <f t="shared" si="10"/>
        <v>0</v>
      </c>
      <c r="I103" s="105">
        <f t="shared" si="10"/>
        <v>53472</v>
      </c>
      <c r="J103" s="106">
        <f>IF(H103=0,0,I103/H103)</f>
        <v>0</v>
      </c>
      <c r="K103" s="105"/>
      <c r="L103" s="107">
        <f>L108+L113</f>
        <v>267.36</v>
      </c>
      <c r="M103" s="108"/>
      <c r="N103" s="109"/>
      <c r="O103" s="110"/>
      <c r="P103" s="111"/>
      <c r="Q103" s="109"/>
      <c r="R103" s="110"/>
      <c r="S103" s="110"/>
      <c r="T103" s="110"/>
      <c r="U103" s="112">
        <f>U108+U113</f>
        <v>267.36</v>
      </c>
      <c r="V103" s="113"/>
      <c r="W103" s="113"/>
      <c r="X103" s="161"/>
      <c r="Y103" s="114"/>
      <c r="Z103" s="115"/>
      <c r="AA103" s="116">
        <f>AA108+AA113</f>
        <v>0</v>
      </c>
      <c r="AB103" s="117"/>
      <c r="AC103" s="114"/>
      <c r="AD103" s="3"/>
      <c r="AE103" s="3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</row>
    <row r="104" spans="1:52" ht="20.25" x14ac:dyDescent="0.25">
      <c r="A104" s="98"/>
      <c r="B104" s="99"/>
      <c r="C104" s="100" t="s">
        <v>40</v>
      </c>
      <c r="D104" s="101"/>
      <c r="E104" s="102"/>
      <c r="F104" s="118"/>
      <c r="G104" s="119"/>
      <c r="H104" s="120">
        <f t="shared" si="10"/>
        <v>0</v>
      </c>
      <c r="I104" s="120">
        <f t="shared" si="10"/>
        <v>254345</v>
      </c>
      <c r="J104" s="121">
        <f>IF(H104=0,0,I104/H104)</f>
        <v>0</v>
      </c>
      <c r="K104" s="120"/>
      <c r="L104" s="122">
        <f>L109+L114</f>
        <v>5086.9000000000005</v>
      </c>
      <c r="M104" s="108"/>
      <c r="N104" s="109"/>
      <c r="O104" s="110"/>
      <c r="P104" s="111"/>
      <c r="Q104" s="109"/>
      <c r="R104" s="110"/>
      <c r="S104" s="110"/>
      <c r="T104" s="110"/>
      <c r="U104" s="123">
        <f>U109+U114</f>
        <v>5086.9000000000005</v>
      </c>
      <c r="V104" s="113"/>
      <c r="W104" s="113"/>
      <c r="X104" s="161"/>
      <c r="Y104" s="114"/>
      <c r="Z104" s="115"/>
      <c r="AA104" s="116">
        <f>AA109+AA114</f>
        <v>0</v>
      </c>
      <c r="AB104" s="117"/>
      <c r="AC104" s="114"/>
      <c r="AD104" s="3"/>
      <c r="AE104" s="3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</row>
    <row r="105" spans="1:52" ht="21" thickBot="1" x14ac:dyDescent="0.3">
      <c r="A105" s="124"/>
      <c r="B105" s="125"/>
      <c r="C105" s="126" t="s">
        <v>41</v>
      </c>
      <c r="D105" s="127"/>
      <c r="E105" s="128"/>
      <c r="F105" s="129"/>
      <c r="G105" s="154"/>
      <c r="H105" s="131">
        <f t="shared" si="10"/>
        <v>0</v>
      </c>
      <c r="I105" s="132">
        <f t="shared" si="10"/>
        <v>0</v>
      </c>
      <c r="J105" s="133">
        <f>IF(H105=0,0,I105/H105)</f>
        <v>0</v>
      </c>
      <c r="K105" s="132"/>
      <c r="L105" s="134">
        <f>L110+L115</f>
        <v>0</v>
      </c>
      <c r="M105" s="135"/>
      <c r="N105" s="136"/>
      <c r="O105" s="137"/>
      <c r="P105" s="138"/>
      <c r="Q105" s="136"/>
      <c r="R105" s="137"/>
      <c r="S105" s="137"/>
      <c r="T105" s="137"/>
      <c r="U105" s="123">
        <f>U110+U115</f>
        <v>0</v>
      </c>
      <c r="V105" s="139"/>
      <c r="W105" s="139"/>
      <c r="X105" s="162"/>
      <c r="Y105" s="140"/>
      <c r="Z105" s="141"/>
      <c r="AA105" s="142">
        <f>AA110+AA115</f>
        <v>0</v>
      </c>
      <c r="AB105" s="143"/>
      <c r="AC105" s="140"/>
      <c r="AD105" s="3"/>
      <c r="AE105" s="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</row>
    <row r="106" spans="1:52" ht="21" thickBot="1" x14ac:dyDescent="0.3">
      <c r="A106" s="201" t="s">
        <v>92</v>
      </c>
      <c r="B106" s="202" t="s">
        <v>93</v>
      </c>
      <c r="C106" s="165" t="s">
        <v>94</v>
      </c>
      <c r="D106" s="192">
        <f>D$8</f>
        <v>20</v>
      </c>
      <c r="E106" s="203">
        <v>30000</v>
      </c>
      <c r="F106" s="60"/>
      <c r="G106" s="183"/>
      <c r="H106" s="68"/>
      <c r="I106" s="68"/>
      <c r="J106" s="168"/>
      <c r="K106" s="68"/>
      <c r="L106" s="64">
        <f>SUM(L107:L110)</f>
        <v>5244.585</v>
      </c>
      <c r="M106" s="65">
        <f>M107+M108</f>
        <v>0</v>
      </c>
      <c r="N106" s="66">
        <f>IF(AA166=0,0,IF(AB166/AA166&lt;0.15,0,0.02))</f>
        <v>0</v>
      </c>
      <c r="O106" s="67">
        <f>M106*N106</f>
        <v>0</v>
      </c>
      <c r="P106" s="68"/>
      <c r="Q106" s="66"/>
      <c r="R106" s="67">
        <f>P106*Q106</f>
        <v>0</v>
      </c>
      <c r="S106" s="67">
        <f>O106+R106</f>
        <v>0</v>
      </c>
      <c r="T106" s="69">
        <f>E106/$D$8*D106</f>
        <v>30000</v>
      </c>
      <c r="U106" s="70">
        <f>SUM(U107:U110)</f>
        <v>5244.585</v>
      </c>
      <c r="V106" s="71">
        <f>S106</f>
        <v>0</v>
      </c>
      <c r="W106" s="72">
        <f>IF(U106-V106&lt;0,0,U106-V106)</f>
        <v>5244.585</v>
      </c>
      <c r="X106" s="73">
        <f>SUM(X107:X110)</f>
        <v>0</v>
      </c>
      <c r="Y106" s="74">
        <f>W106+X106</f>
        <v>5244.585</v>
      </c>
      <c r="Z106" s="69">
        <f>T106+Y106</f>
        <v>35244.584999999999</v>
      </c>
      <c r="AA106" s="75">
        <f>SUM(AA107:AA110)</f>
        <v>0</v>
      </c>
      <c r="AB106" s="76">
        <f>Z106-AA106</f>
        <v>35244.584999999999</v>
      </c>
      <c r="AC106" s="74"/>
      <c r="AD106" s="3"/>
      <c r="AE106" s="3"/>
      <c r="AF106" s="159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</row>
    <row r="107" spans="1:52" ht="20.25" x14ac:dyDescent="0.3">
      <c r="A107" s="184"/>
      <c r="B107" s="185"/>
      <c r="C107" s="80" t="s">
        <v>38</v>
      </c>
      <c r="D107" s="186"/>
      <c r="E107" s="187"/>
      <c r="F107" s="83">
        <f>D166</f>
        <v>0</v>
      </c>
      <c r="G107" s="84">
        <f>LOOKUP(CEILING(F107,1),$AE$1:$AZ$1,$AE$2:$AZ$2)</f>
        <v>0</v>
      </c>
      <c r="H107" s="85">
        <f>F166</f>
        <v>0</v>
      </c>
      <c r="I107" s="85">
        <f>G166</f>
        <v>0</v>
      </c>
      <c r="J107" s="86">
        <f>IF(H107=0,0,I107/H107)</f>
        <v>0</v>
      </c>
      <c r="K107" s="85">
        <f>I166</f>
        <v>0</v>
      </c>
      <c r="L107" s="87">
        <f>IF(J107&lt;80%,0,K107*LOOKUP(CEILING(F107,1),$AE$1:$AZ$1,$AE$2:$AZ$2)/100)</f>
        <v>0</v>
      </c>
      <c r="M107" s="88">
        <f>AB166</f>
        <v>0</v>
      </c>
      <c r="N107" s="89"/>
      <c r="O107" s="90"/>
      <c r="P107" s="91"/>
      <c r="Q107" s="89"/>
      <c r="R107" s="90"/>
      <c r="S107" s="90"/>
      <c r="T107" s="90"/>
      <c r="U107" s="92">
        <f>L107</f>
        <v>0</v>
      </c>
      <c r="V107" s="93"/>
      <c r="W107" s="93"/>
      <c r="X107" s="169">
        <f>N166+O166</f>
        <v>0</v>
      </c>
      <c r="Y107" s="94"/>
      <c r="Z107" s="95"/>
      <c r="AA107" s="96"/>
      <c r="AB107" s="97"/>
      <c r="AC107" s="170" t="s">
        <v>49</v>
      </c>
      <c r="AD107" s="3"/>
      <c r="AE107" s="3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</row>
    <row r="108" spans="1:52" ht="25.5" x14ac:dyDescent="0.25">
      <c r="A108" s="98"/>
      <c r="B108" s="99"/>
      <c r="C108" s="100" t="s">
        <v>39</v>
      </c>
      <c r="D108" s="101"/>
      <c r="E108" s="102"/>
      <c r="F108" s="103"/>
      <c r="G108" s="104">
        <v>5.0000000000000001E-3</v>
      </c>
      <c r="H108" s="105">
        <f>Q166</f>
        <v>0</v>
      </c>
      <c r="I108" s="105">
        <f>R166</f>
        <v>46197</v>
      </c>
      <c r="J108" s="106">
        <f>IF(H108=0,0,I108/H108)</f>
        <v>0</v>
      </c>
      <c r="K108" s="105"/>
      <c r="L108" s="107">
        <f>I108*G108</f>
        <v>230.98500000000001</v>
      </c>
      <c r="M108" s="108"/>
      <c r="N108" s="109"/>
      <c r="O108" s="110"/>
      <c r="P108" s="111"/>
      <c r="Q108" s="109"/>
      <c r="R108" s="110"/>
      <c r="S108" s="110"/>
      <c r="T108" s="110"/>
      <c r="U108" s="112">
        <f>L108</f>
        <v>230.98500000000001</v>
      </c>
      <c r="V108" s="113"/>
      <c r="W108" s="113"/>
      <c r="X108" s="161"/>
      <c r="Y108" s="114"/>
      <c r="Z108" s="115"/>
      <c r="AA108" s="171">
        <f>IF((L166-M166)*0.1&lt;0,0,(L166-M166)*0.1)</f>
        <v>0</v>
      </c>
      <c r="AB108" s="172"/>
      <c r="AC108" s="173" t="s">
        <v>50</v>
      </c>
      <c r="AD108" s="3"/>
      <c r="AE108" s="3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</row>
    <row r="109" spans="1:52" ht="20.25" x14ac:dyDescent="0.25">
      <c r="A109" s="98"/>
      <c r="B109" s="99"/>
      <c r="C109" s="100" t="s">
        <v>40</v>
      </c>
      <c r="D109" s="101"/>
      <c r="E109" s="102"/>
      <c r="F109" s="118"/>
      <c r="G109" s="119">
        <v>0.02</v>
      </c>
      <c r="H109" s="120">
        <f>S166</f>
        <v>0</v>
      </c>
      <c r="I109" s="120">
        <f>T166</f>
        <v>250680</v>
      </c>
      <c r="J109" s="121">
        <f>IF(H109=0,0,I109/H109)</f>
        <v>0</v>
      </c>
      <c r="K109" s="120"/>
      <c r="L109" s="122">
        <f>I109*G109</f>
        <v>5013.6000000000004</v>
      </c>
      <c r="M109" s="108"/>
      <c r="N109" s="109"/>
      <c r="O109" s="110"/>
      <c r="P109" s="111"/>
      <c r="Q109" s="109"/>
      <c r="R109" s="110"/>
      <c r="S109" s="110"/>
      <c r="T109" s="110"/>
      <c r="U109" s="123">
        <f>L109</f>
        <v>5013.6000000000004</v>
      </c>
      <c r="V109" s="113"/>
      <c r="W109" s="113"/>
      <c r="X109" s="174">
        <f>Y166+Z166</f>
        <v>0</v>
      </c>
      <c r="Y109" s="114"/>
      <c r="Z109" s="115"/>
      <c r="AA109" s="116"/>
      <c r="AB109" s="117"/>
      <c r="AC109" s="175" t="s">
        <v>51</v>
      </c>
      <c r="AD109" s="3"/>
      <c r="AE109" s="3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</row>
    <row r="110" spans="1:52" ht="21" thickBot="1" x14ac:dyDescent="0.3">
      <c r="A110" s="124"/>
      <c r="B110" s="125"/>
      <c r="C110" s="126" t="s">
        <v>41</v>
      </c>
      <c r="D110" s="127"/>
      <c r="E110" s="128"/>
      <c r="F110" s="129"/>
      <c r="G110" s="130"/>
      <c r="H110" s="131"/>
      <c r="I110" s="132"/>
      <c r="J110" s="133"/>
      <c r="K110" s="132"/>
      <c r="L110" s="134">
        <f>P166</f>
        <v>0</v>
      </c>
      <c r="M110" s="135"/>
      <c r="N110" s="136"/>
      <c r="O110" s="137"/>
      <c r="P110" s="138"/>
      <c r="Q110" s="136"/>
      <c r="R110" s="137"/>
      <c r="S110" s="137"/>
      <c r="T110" s="137"/>
      <c r="U110" s="123">
        <f>L110</f>
        <v>0</v>
      </c>
      <c r="V110" s="139"/>
      <c r="W110" s="139"/>
      <c r="X110" s="162"/>
      <c r="Y110" s="140"/>
      <c r="Z110" s="141"/>
      <c r="AA110" s="142"/>
      <c r="AB110" s="143"/>
      <c r="AC110" s="140"/>
      <c r="AD110" s="3"/>
      <c r="AE110" s="3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</row>
    <row r="111" spans="1:52" ht="21" thickBot="1" x14ac:dyDescent="0.3">
      <c r="A111" s="201" t="s">
        <v>95</v>
      </c>
      <c r="B111" s="202" t="s">
        <v>96</v>
      </c>
      <c r="C111" s="165" t="s">
        <v>97</v>
      </c>
      <c r="D111" s="204">
        <f>D8</f>
        <v>20</v>
      </c>
      <c r="E111" s="203">
        <v>25000</v>
      </c>
      <c r="F111" s="60"/>
      <c r="G111" s="183"/>
      <c r="H111" s="68">
        <f>SUM(H112:H115)</f>
        <v>0</v>
      </c>
      <c r="I111" s="68">
        <f>SUM(I112:I115)</f>
        <v>10940</v>
      </c>
      <c r="J111" s="168">
        <f>IF(H111=0,0,I111/H111)</f>
        <v>0</v>
      </c>
      <c r="K111" s="68">
        <f>SUM(K112:K115)</f>
        <v>0</v>
      </c>
      <c r="L111" s="64">
        <f>SUM(L112:L115)</f>
        <v>109.675</v>
      </c>
      <c r="M111" s="65">
        <f>M112+M113</f>
        <v>0</v>
      </c>
      <c r="N111" s="66">
        <f>IF(AA169=0,0,IF(AB169/AA169&lt;0.15,0,0.02))</f>
        <v>0</v>
      </c>
      <c r="O111" s="67">
        <f>M111*N111</f>
        <v>0</v>
      </c>
      <c r="P111" s="68"/>
      <c r="Q111" s="66"/>
      <c r="R111" s="67">
        <f>P111*Q111</f>
        <v>0</v>
      </c>
      <c r="S111" s="67">
        <f>O111+R111</f>
        <v>0</v>
      </c>
      <c r="T111" s="69">
        <f>E111/$D$8*D111</f>
        <v>25000</v>
      </c>
      <c r="U111" s="70">
        <f>SUM(U112:U115)</f>
        <v>109.675</v>
      </c>
      <c r="V111" s="71">
        <f>S111</f>
        <v>0</v>
      </c>
      <c r="W111" s="72">
        <f>U111-V111</f>
        <v>109.675</v>
      </c>
      <c r="X111" s="73">
        <f>SUM(X112:X115)</f>
        <v>5000</v>
      </c>
      <c r="Y111" s="74">
        <f>W111+X111</f>
        <v>5109.6750000000002</v>
      </c>
      <c r="Z111" s="69">
        <f>T111+Y111</f>
        <v>30109.674999999999</v>
      </c>
      <c r="AA111" s="75">
        <f>SUM(AA112:AA115)</f>
        <v>0</v>
      </c>
      <c r="AB111" s="76">
        <f>Z111-AA111</f>
        <v>30109.674999999999</v>
      </c>
      <c r="AC111" s="74"/>
      <c r="AD111" s="3"/>
      <c r="AE111" s="3"/>
      <c r="AF111" s="159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</row>
    <row r="112" spans="1:52" ht="20.25" x14ac:dyDescent="0.3">
      <c r="A112" s="184"/>
      <c r="B112" s="185"/>
      <c r="C112" s="80" t="s">
        <v>38</v>
      </c>
      <c r="D112" s="186"/>
      <c r="E112" s="187"/>
      <c r="F112" s="83">
        <f>D169</f>
        <v>0</v>
      </c>
      <c r="G112" s="84">
        <f>LOOKUP(CEILING(F112,1),$AE$1:$AZ$1,$AE$2:$AZ$2)</f>
        <v>0</v>
      </c>
      <c r="H112" s="85">
        <f>F169</f>
        <v>0</v>
      </c>
      <c r="I112" s="85">
        <f>G169</f>
        <v>0</v>
      </c>
      <c r="J112" s="86">
        <f t="shared" ref="J112:J144" si="11">IF(H112=0,0,I112/H112)</f>
        <v>0</v>
      </c>
      <c r="K112" s="85">
        <f>I169</f>
        <v>0</v>
      </c>
      <c r="L112" s="87">
        <f>IF(J112&lt;80%,0,K112*LOOKUP(CEILING(F112,1),$AE$1:$AZ$1,$AE$2:$AZ$2)/100)</f>
        <v>0</v>
      </c>
      <c r="M112" s="88">
        <f>AB169</f>
        <v>0</v>
      </c>
      <c r="N112" s="89"/>
      <c r="O112" s="90"/>
      <c r="P112" s="91"/>
      <c r="Q112" s="89"/>
      <c r="R112" s="90"/>
      <c r="S112" s="90"/>
      <c r="T112" s="90"/>
      <c r="U112" s="92">
        <f>L112</f>
        <v>0</v>
      </c>
      <c r="V112" s="93"/>
      <c r="W112" s="93"/>
      <c r="X112" s="169">
        <f>N169+O169</f>
        <v>0</v>
      </c>
      <c r="Y112" s="94"/>
      <c r="Z112" s="95"/>
      <c r="AA112" s="96"/>
      <c r="AB112" s="97"/>
      <c r="AC112" s="170" t="s">
        <v>49</v>
      </c>
      <c r="AD112" s="3"/>
      <c r="AE112" s="3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</row>
    <row r="113" spans="1:52" ht="25.5" x14ac:dyDescent="0.25">
      <c r="A113" s="98"/>
      <c r="B113" s="99"/>
      <c r="C113" s="100" t="s">
        <v>39</v>
      </c>
      <c r="D113" s="101"/>
      <c r="E113" s="102"/>
      <c r="F113" s="103"/>
      <c r="G113" s="104">
        <v>5.0000000000000001E-3</v>
      </c>
      <c r="H113" s="105">
        <f>Q169</f>
        <v>0</v>
      </c>
      <c r="I113" s="105">
        <f>R169</f>
        <v>7275</v>
      </c>
      <c r="J113" s="106">
        <f t="shared" si="11"/>
        <v>0</v>
      </c>
      <c r="K113" s="105"/>
      <c r="L113" s="107">
        <f>I113*G113</f>
        <v>36.375</v>
      </c>
      <c r="M113" s="108"/>
      <c r="N113" s="109"/>
      <c r="O113" s="110"/>
      <c r="P113" s="111"/>
      <c r="Q113" s="109"/>
      <c r="R113" s="110"/>
      <c r="S113" s="110"/>
      <c r="T113" s="110"/>
      <c r="U113" s="112">
        <f>L113</f>
        <v>36.375</v>
      </c>
      <c r="V113" s="113"/>
      <c r="W113" s="113"/>
      <c r="X113" s="161"/>
      <c r="Y113" s="114"/>
      <c r="Z113" s="115"/>
      <c r="AA113" s="171">
        <f>IF((L169-M169)*0.1&lt;0,0,(L169-M169)*0.1)</f>
        <v>0</v>
      </c>
      <c r="AB113" s="117"/>
      <c r="AC113" s="173" t="s">
        <v>50</v>
      </c>
      <c r="AD113" s="3"/>
      <c r="AE113" s="3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</row>
    <row r="114" spans="1:52" ht="20.25" x14ac:dyDescent="0.25">
      <c r="A114" s="98"/>
      <c r="B114" s="99"/>
      <c r="C114" s="100" t="s">
        <v>40</v>
      </c>
      <c r="D114" s="101"/>
      <c r="E114" s="102"/>
      <c r="F114" s="118"/>
      <c r="G114" s="119">
        <v>0.02</v>
      </c>
      <c r="H114" s="120">
        <f>S169</f>
        <v>0</v>
      </c>
      <c r="I114" s="120">
        <f>T169</f>
        <v>3665</v>
      </c>
      <c r="J114" s="121">
        <f t="shared" si="11"/>
        <v>0</v>
      </c>
      <c r="K114" s="120"/>
      <c r="L114" s="122">
        <f>I114*G114</f>
        <v>73.3</v>
      </c>
      <c r="M114" s="108"/>
      <c r="N114" s="109"/>
      <c r="O114" s="110"/>
      <c r="P114" s="111"/>
      <c r="Q114" s="109"/>
      <c r="R114" s="110"/>
      <c r="S114" s="110"/>
      <c r="T114" s="110"/>
      <c r="U114" s="123">
        <f>L114</f>
        <v>73.3</v>
      </c>
      <c r="V114" s="113"/>
      <c r="W114" s="113"/>
      <c r="X114" s="174">
        <f>Y169+Z169</f>
        <v>0</v>
      </c>
      <c r="Y114" s="114"/>
      <c r="Z114" s="115"/>
      <c r="AA114" s="116"/>
      <c r="AB114" s="117"/>
      <c r="AC114" s="175" t="s">
        <v>51</v>
      </c>
      <c r="AD114" s="3"/>
      <c r="AE114" s="3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</row>
    <row r="115" spans="1:52" ht="21" thickBot="1" x14ac:dyDescent="0.3">
      <c r="A115" s="124"/>
      <c r="B115" s="125"/>
      <c r="C115" s="126" t="s">
        <v>41</v>
      </c>
      <c r="D115" s="127"/>
      <c r="E115" s="128"/>
      <c r="F115" s="129"/>
      <c r="G115" s="130"/>
      <c r="H115" s="131"/>
      <c r="I115" s="132"/>
      <c r="J115" s="133"/>
      <c r="K115" s="132"/>
      <c r="L115" s="134">
        <f>P169</f>
        <v>0</v>
      </c>
      <c r="M115" s="135"/>
      <c r="N115" s="136"/>
      <c r="O115" s="137"/>
      <c r="P115" s="138"/>
      <c r="Q115" s="136"/>
      <c r="R115" s="137"/>
      <c r="S115" s="137"/>
      <c r="T115" s="137"/>
      <c r="U115" s="123">
        <f>L115</f>
        <v>0</v>
      </c>
      <c r="V115" s="139"/>
      <c r="W115" s="139"/>
      <c r="X115" s="162">
        <v>5000</v>
      </c>
      <c r="Y115" s="140"/>
      <c r="Z115" s="141"/>
      <c r="AA115" s="142"/>
      <c r="AB115" s="143"/>
      <c r="AC115" s="140" t="s">
        <v>98</v>
      </c>
      <c r="AD115" s="3"/>
      <c r="AE115" s="3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</row>
    <row r="116" spans="1:52" ht="21" thickBot="1" x14ac:dyDescent="0.3">
      <c r="A116" s="199">
        <v>8</v>
      </c>
      <c r="B116" s="155" t="s">
        <v>44</v>
      </c>
      <c r="C116" s="156" t="s">
        <v>99</v>
      </c>
      <c r="D116" s="200"/>
      <c r="E116" s="205">
        <f>E121+E131+E126+E136</f>
        <v>0</v>
      </c>
      <c r="F116" s="222" t="s">
        <v>99</v>
      </c>
      <c r="G116" s="223"/>
      <c r="H116" s="224">
        <f t="shared" ref="H116:M119" si="12">H121+H131+H126+H136</f>
        <v>0</v>
      </c>
      <c r="I116" s="225">
        <f t="shared" si="12"/>
        <v>0</v>
      </c>
      <c r="J116" s="226">
        <f t="shared" si="11"/>
        <v>0</v>
      </c>
      <c r="K116" s="68">
        <f t="shared" si="12"/>
        <v>0</v>
      </c>
      <c r="L116" s="227">
        <f t="shared" si="12"/>
        <v>0</v>
      </c>
      <c r="M116" s="228">
        <f t="shared" si="12"/>
        <v>0</v>
      </c>
      <c r="N116" s="229"/>
      <c r="O116" s="230">
        <f t="shared" ref="O116:AA116" si="13">O121+O131+O126+O136</f>
        <v>0</v>
      </c>
      <c r="P116" s="231">
        <f t="shared" si="13"/>
        <v>0</v>
      </c>
      <c r="Q116" s="229">
        <f t="shared" si="13"/>
        <v>0</v>
      </c>
      <c r="R116" s="230">
        <f t="shared" si="13"/>
        <v>0</v>
      </c>
      <c r="S116" s="230">
        <f t="shared" si="13"/>
        <v>0</v>
      </c>
      <c r="T116" s="157">
        <f t="shared" si="13"/>
        <v>0</v>
      </c>
      <c r="U116" s="70">
        <f t="shared" si="13"/>
        <v>0</v>
      </c>
      <c r="V116" s="71">
        <f t="shared" si="13"/>
        <v>0</v>
      </c>
      <c r="W116" s="72">
        <f t="shared" si="13"/>
        <v>0</v>
      </c>
      <c r="X116" s="71">
        <f t="shared" si="13"/>
        <v>0</v>
      </c>
      <c r="Y116" s="232">
        <f t="shared" si="13"/>
        <v>0</v>
      </c>
      <c r="Z116" s="70">
        <f t="shared" si="13"/>
        <v>0</v>
      </c>
      <c r="AA116" s="73">
        <f t="shared" si="13"/>
        <v>0</v>
      </c>
      <c r="AB116" s="233">
        <f>AB121+AB131+AB126+AB136</f>
        <v>0</v>
      </c>
      <c r="AC116" s="234"/>
      <c r="AD116" s="3"/>
      <c r="AE116" s="3"/>
      <c r="AF116" s="159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</row>
    <row r="117" spans="1:52" ht="20.25" x14ac:dyDescent="0.3">
      <c r="A117" s="184"/>
      <c r="B117" s="185"/>
      <c r="C117" s="235"/>
      <c r="D117" s="186"/>
      <c r="E117" s="187"/>
      <c r="F117" s="145" t="s">
        <v>100</v>
      </c>
      <c r="G117" s="160"/>
      <c r="H117" s="236">
        <f t="shared" si="12"/>
        <v>0</v>
      </c>
      <c r="I117" s="105">
        <f t="shared" si="12"/>
        <v>0</v>
      </c>
      <c r="J117" s="106">
        <f t="shared" si="11"/>
        <v>0</v>
      </c>
      <c r="K117" s="237">
        <f t="shared" si="12"/>
        <v>0</v>
      </c>
      <c r="L117" s="238">
        <f t="shared" si="12"/>
        <v>0</v>
      </c>
      <c r="M117" s="239"/>
      <c r="N117" s="240"/>
      <c r="O117" s="241"/>
      <c r="P117" s="242"/>
      <c r="Q117" s="240"/>
      <c r="R117" s="241"/>
      <c r="S117" s="241"/>
      <c r="T117" s="95"/>
      <c r="U117" s="92"/>
      <c r="V117" s="93"/>
      <c r="W117" s="93"/>
      <c r="X117" s="149"/>
      <c r="Y117" s="243"/>
      <c r="Z117" s="95"/>
      <c r="AA117" s="149"/>
      <c r="AB117" s="97"/>
      <c r="AC117" s="114"/>
      <c r="AD117" s="3"/>
      <c r="AE117" s="3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</row>
    <row r="118" spans="1:52" ht="20.25" x14ac:dyDescent="0.25">
      <c r="A118" s="98"/>
      <c r="B118" s="99"/>
      <c r="C118" s="150"/>
      <c r="D118" s="101"/>
      <c r="E118" s="102"/>
      <c r="F118" s="244" t="s">
        <v>101</v>
      </c>
      <c r="G118" s="245"/>
      <c r="H118" s="236">
        <f t="shared" si="12"/>
        <v>0</v>
      </c>
      <c r="I118" s="105">
        <f t="shared" si="12"/>
        <v>0</v>
      </c>
      <c r="J118" s="106">
        <f t="shared" si="11"/>
        <v>0</v>
      </c>
      <c r="K118" s="105">
        <f t="shared" si="12"/>
        <v>0</v>
      </c>
      <c r="L118" s="246">
        <f t="shared" si="12"/>
        <v>0</v>
      </c>
      <c r="M118" s="108"/>
      <c r="N118" s="109"/>
      <c r="O118" s="110"/>
      <c r="P118" s="111"/>
      <c r="Q118" s="109"/>
      <c r="R118" s="110"/>
      <c r="S118" s="110"/>
      <c r="T118" s="115"/>
      <c r="U118" s="112"/>
      <c r="V118" s="113"/>
      <c r="W118" s="113"/>
      <c r="X118" s="161"/>
      <c r="Y118" s="247"/>
      <c r="Z118" s="115"/>
      <c r="AA118" s="248"/>
      <c r="AB118" s="117"/>
      <c r="AC118" s="114"/>
      <c r="AD118" s="3"/>
      <c r="AE118" s="3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</row>
    <row r="119" spans="1:52" ht="20.25" x14ac:dyDescent="0.25">
      <c r="A119" s="98"/>
      <c r="B119" s="99"/>
      <c r="C119" s="150"/>
      <c r="D119" s="101"/>
      <c r="E119" s="102"/>
      <c r="F119" s="249" t="s">
        <v>102</v>
      </c>
      <c r="G119" s="119"/>
      <c r="H119" s="236">
        <f t="shared" si="12"/>
        <v>0</v>
      </c>
      <c r="I119" s="105">
        <f t="shared" si="12"/>
        <v>0</v>
      </c>
      <c r="J119" s="106">
        <f t="shared" si="11"/>
        <v>0</v>
      </c>
      <c r="K119" s="120">
        <f t="shared" si="12"/>
        <v>0</v>
      </c>
      <c r="L119" s="246">
        <f t="shared" si="12"/>
        <v>0</v>
      </c>
      <c r="M119" s="108"/>
      <c r="N119" s="109"/>
      <c r="O119" s="110"/>
      <c r="P119" s="111"/>
      <c r="Q119" s="109"/>
      <c r="R119" s="110"/>
      <c r="S119" s="110"/>
      <c r="T119" s="115"/>
      <c r="U119" s="123"/>
      <c r="V119" s="113"/>
      <c r="W119" s="113"/>
      <c r="X119" s="161"/>
      <c r="Y119" s="247"/>
      <c r="Z119" s="115"/>
      <c r="AA119" s="248"/>
      <c r="AB119" s="117"/>
      <c r="AC119" s="114"/>
      <c r="AD119" s="3"/>
      <c r="AE119" s="3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</row>
    <row r="120" spans="1:52" ht="21" thickBot="1" x14ac:dyDescent="0.3">
      <c r="A120" s="124"/>
      <c r="B120" s="125"/>
      <c r="C120" s="153"/>
      <c r="D120" s="127"/>
      <c r="E120" s="128"/>
      <c r="F120" s="250" t="s">
        <v>103</v>
      </c>
      <c r="G120" s="154"/>
      <c r="H120" s="251"/>
      <c r="I120" s="252"/>
      <c r="J120" s="253">
        <f t="shared" si="11"/>
        <v>0</v>
      </c>
      <c r="K120" s="254"/>
      <c r="L120" s="255"/>
      <c r="M120" s="135"/>
      <c r="N120" s="256"/>
      <c r="O120" s="137"/>
      <c r="P120" s="138"/>
      <c r="Q120" s="256"/>
      <c r="R120" s="137"/>
      <c r="S120" s="137"/>
      <c r="T120" s="141"/>
      <c r="U120" s="188"/>
      <c r="V120" s="139"/>
      <c r="W120" s="139"/>
      <c r="X120" s="162"/>
      <c r="Y120" s="257"/>
      <c r="Z120" s="141"/>
      <c r="AA120" s="161"/>
      <c r="AB120" s="143"/>
      <c r="AC120" s="140"/>
      <c r="AD120" s="3"/>
      <c r="AE120" s="3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</row>
    <row r="121" spans="1:52" ht="21" thickBot="1" x14ac:dyDescent="0.3">
      <c r="A121" s="201" t="s">
        <v>104</v>
      </c>
      <c r="B121" s="202"/>
      <c r="C121" s="165" t="s">
        <v>105</v>
      </c>
      <c r="D121" s="192"/>
      <c r="E121" s="203"/>
      <c r="F121" s="222" t="s">
        <v>106</v>
      </c>
      <c r="G121" s="223"/>
      <c r="H121" s="224">
        <f>SUM(H122:H124)</f>
        <v>0</v>
      </c>
      <c r="I121" s="225">
        <f>SUM(I122:I124)</f>
        <v>0</v>
      </c>
      <c r="J121" s="226">
        <f t="shared" si="11"/>
        <v>0</v>
      </c>
      <c r="K121" s="225">
        <f>SUM(K122:K124)</f>
        <v>0</v>
      </c>
      <c r="L121" s="227">
        <f>SUM(L122:L124)</f>
        <v>0</v>
      </c>
      <c r="M121" s="228">
        <f>M122+M123</f>
        <v>0</v>
      </c>
      <c r="N121" s="229">
        <v>0.02</v>
      </c>
      <c r="O121" s="230">
        <f>M121*N121</f>
        <v>0</v>
      </c>
      <c r="P121" s="231"/>
      <c r="Q121" s="229"/>
      <c r="R121" s="230">
        <f>P121*Q121</f>
        <v>0</v>
      </c>
      <c r="S121" s="230">
        <f>O121+R121</f>
        <v>0</v>
      </c>
      <c r="T121" s="258">
        <f>E121/$D$8*D121</f>
        <v>0</v>
      </c>
      <c r="U121" s="70">
        <f>SUM(U122:U124)</f>
        <v>0</v>
      </c>
      <c r="V121" s="71">
        <f>S121</f>
        <v>0</v>
      </c>
      <c r="W121" s="72">
        <f>U121-V121</f>
        <v>0</v>
      </c>
      <c r="X121" s="73">
        <f>SUM(X122:X125)</f>
        <v>0</v>
      </c>
      <c r="Y121" s="259">
        <f>W121+X121</f>
        <v>0</v>
      </c>
      <c r="Z121" s="69">
        <f>T121+Y121</f>
        <v>0</v>
      </c>
      <c r="AA121" s="73">
        <f>SUM(AA122:AA125)</f>
        <v>0</v>
      </c>
      <c r="AB121" s="76">
        <f>Z121-AA121</f>
        <v>0</v>
      </c>
      <c r="AC121" s="234"/>
      <c r="AD121" s="3"/>
      <c r="AE121" s="3"/>
      <c r="AF121" s="159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</row>
    <row r="122" spans="1:52" ht="20.25" x14ac:dyDescent="0.3">
      <c r="A122" s="184"/>
      <c r="B122" s="185"/>
      <c r="C122" s="235"/>
      <c r="D122" s="186"/>
      <c r="E122" s="187"/>
      <c r="F122" s="145" t="s">
        <v>100</v>
      </c>
      <c r="G122" s="160">
        <v>5.0000000000000001E-3</v>
      </c>
      <c r="H122" s="236"/>
      <c r="I122" s="105"/>
      <c r="J122" s="106">
        <f t="shared" si="11"/>
        <v>0</v>
      </c>
      <c r="K122" s="105"/>
      <c r="L122" s="238">
        <f>IF(J122&lt;80%,0,G122*K122)</f>
        <v>0</v>
      </c>
      <c r="M122" s="239"/>
      <c r="N122" s="240"/>
      <c r="O122" s="241"/>
      <c r="P122" s="242"/>
      <c r="Q122" s="240"/>
      <c r="R122" s="241"/>
      <c r="S122" s="241"/>
      <c r="T122" s="95"/>
      <c r="U122" s="92">
        <f>L122</f>
        <v>0</v>
      </c>
      <c r="V122" s="93"/>
      <c r="W122" s="93"/>
      <c r="X122" s="149"/>
      <c r="Y122" s="243"/>
      <c r="Z122" s="95"/>
      <c r="AA122" s="149"/>
      <c r="AB122" s="97"/>
      <c r="AC122" s="114"/>
      <c r="AD122" s="3"/>
      <c r="AE122" s="3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</row>
    <row r="123" spans="1:52" ht="20.25" x14ac:dyDescent="0.25">
      <c r="A123" s="98"/>
      <c r="B123" s="99"/>
      <c r="C123" s="150"/>
      <c r="D123" s="101"/>
      <c r="E123" s="102"/>
      <c r="F123" s="244" t="s">
        <v>101</v>
      </c>
      <c r="G123" s="245">
        <v>1.2500000000000001E-2</v>
      </c>
      <c r="H123" s="236"/>
      <c r="I123" s="105"/>
      <c r="J123" s="106">
        <f t="shared" si="11"/>
        <v>0</v>
      </c>
      <c r="K123" s="105"/>
      <c r="L123" s="246">
        <f>IF(J123&lt;80%,0,G123*K123)</f>
        <v>0</v>
      </c>
      <c r="M123" s="108"/>
      <c r="N123" s="109"/>
      <c r="O123" s="110"/>
      <c r="P123" s="111"/>
      <c r="Q123" s="109"/>
      <c r="R123" s="110"/>
      <c r="S123" s="110"/>
      <c r="T123" s="115"/>
      <c r="U123" s="112">
        <f>L123</f>
        <v>0</v>
      </c>
      <c r="V123" s="113"/>
      <c r="W123" s="113"/>
      <c r="X123" s="161"/>
      <c r="Y123" s="247"/>
      <c r="Z123" s="115"/>
      <c r="AA123" s="248"/>
      <c r="AB123" s="117"/>
      <c r="AC123" s="114"/>
      <c r="AD123" s="3"/>
      <c r="AE123" s="3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</row>
    <row r="124" spans="1:52" ht="20.25" x14ac:dyDescent="0.25">
      <c r="A124" s="98"/>
      <c r="B124" s="99"/>
      <c r="C124" s="150"/>
      <c r="D124" s="101"/>
      <c r="E124" s="102"/>
      <c r="F124" s="249" t="s">
        <v>102</v>
      </c>
      <c r="G124" s="119">
        <v>0.02</v>
      </c>
      <c r="H124" s="236"/>
      <c r="I124" s="105"/>
      <c r="J124" s="106">
        <f t="shared" si="11"/>
        <v>0</v>
      </c>
      <c r="K124" s="105"/>
      <c r="L124" s="260">
        <f>IF(J124&lt;80%,0,G124*K124)</f>
        <v>0</v>
      </c>
      <c r="M124" s="108"/>
      <c r="N124" s="109"/>
      <c r="O124" s="110"/>
      <c r="P124" s="111"/>
      <c r="Q124" s="109"/>
      <c r="R124" s="110"/>
      <c r="S124" s="110"/>
      <c r="T124" s="115"/>
      <c r="U124" s="123">
        <f>L124</f>
        <v>0</v>
      </c>
      <c r="V124" s="113"/>
      <c r="W124" s="113"/>
      <c r="X124" s="161"/>
      <c r="Y124" s="247"/>
      <c r="Z124" s="115"/>
      <c r="AA124" s="248"/>
      <c r="AB124" s="117"/>
      <c r="AC124" s="114"/>
      <c r="AD124" s="3"/>
      <c r="AE124" s="3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</row>
    <row r="125" spans="1:52" ht="21" thickBot="1" x14ac:dyDescent="0.3">
      <c r="A125" s="124"/>
      <c r="B125" s="125"/>
      <c r="C125" s="153"/>
      <c r="D125" s="127"/>
      <c r="E125" s="128"/>
      <c r="F125" s="250" t="s">
        <v>103</v>
      </c>
      <c r="G125" s="154"/>
      <c r="H125" s="251"/>
      <c r="I125" s="252"/>
      <c r="J125" s="253">
        <f t="shared" si="11"/>
        <v>0</v>
      </c>
      <c r="K125" s="254"/>
      <c r="L125" s="255"/>
      <c r="M125" s="135"/>
      <c r="N125" s="256"/>
      <c r="O125" s="137"/>
      <c r="P125" s="138"/>
      <c r="Q125" s="256"/>
      <c r="R125" s="137"/>
      <c r="S125" s="137"/>
      <c r="T125" s="141"/>
      <c r="U125" s="188"/>
      <c r="V125" s="139"/>
      <c r="W125" s="139"/>
      <c r="X125" s="162"/>
      <c r="Y125" s="257"/>
      <c r="Z125" s="141"/>
      <c r="AA125" s="161"/>
      <c r="AB125" s="143"/>
      <c r="AC125" s="140"/>
      <c r="AD125" s="3"/>
      <c r="AE125" s="3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</row>
    <row r="126" spans="1:52" ht="21" thickBot="1" x14ac:dyDescent="0.3">
      <c r="A126" s="201" t="s">
        <v>107</v>
      </c>
      <c r="B126" s="202"/>
      <c r="C126" s="165" t="s">
        <v>108</v>
      </c>
      <c r="D126" s="192"/>
      <c r="E126" s="203"/>
      <c r="F126" s="222" t="s">
        <v>106</v>
      </c>
      <c r="G126" s="223"/>
      <c r="H126" s="224">
        <f>SUM(H127:H129)</f>
        <v>0</v>
      </c>
      <c r="I126" s="225">
        <f>SUM(I127:I129)</f>
        <v>0</v>
      </c>
      <c r="J126" s="226">
        <f t="shared" si="11"/>
        <v>0</v>
      </c>
      <c r="K126" s="225">
        <f>SUM(K127:K129)</f>
        <v>0</v>
      </c>
      <c r="L126" s="227">
        <f>SUM(L127:L129)</f>
        <v>0</v>
      </c>
      <c r="M126" s="228">
        <f>M127+M128</f>
        <v>0</v>
      </c>
      <c r="N126" s="229">
        <v>0.02</v>
      </c>
      <c r="O126" s="230">
        <f>M126*N126</f>
        <v>0</v>
      </c>
      <c r="P126" s="231"/>
      <c r="Q126" s="229"/>
      <c r="R126" s="230">
        <f>P126*Q126</f>
        <v>0</v>
      </c>
      <c r="S126" s="230">
        <f>O126+R126</f>
        <v>0</v>
      </c>
      <c r="T126" s="258">
        <f>E126/$D$8*D126</f>
        <v>0</v>
      </c>
      <c r="U126" s="70">
        <f>SUM(U127:U129)</f>
        <v>0</v>
      </c>
      <c r="V126" s="71">
        <f>S126</f>
        <v>0</v>
      </c>
      <c r="W126" s="72">
        <f>U126-V126</f>
        <v>0</v>
      </c>
      <c r="X126" s="73">
        <f>SUM(X127:X130)</f>
        <v>0</v>
      </c>
      <c r="Y126" s="259">
        <f>W126+X126</f>
        <v>0</v>
      </c>
      <c r="Z126" s="69">
        <f>T126+Y126</f>
        <v>0</v>
      </c>
      <c r="AA126" s="73">
        <f>SUM(AA127:AA130)</f>
        <v>0</v>
      </c>
      <c r="AB126" s="76">
        <f>Z126-AA126</f>
        <v>0</v>
      </c>
      <c r="AC126" s="234"/>
      <c r="AD126" s="3"/>
      <c r="AE126" s="3"/>
      <c r="AF126" s="159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</row>
    <row r="127" spans="1:52" ht="20.25" x14ac:dyDescent="0.3">
      <c r="A127" s="184"/>
      <c r="B127" s="185"/>
      <c r="C127" s="235"/>
      <c r="D127" s="186"/>
      <c r="E127" s="187"/>
      <c r="F127" s="145" t="s">
        <v>100</v>
      </c>
      <c r="G127" s="160">
        <v>5.0000000000000001E-3</v>
      </c>
      <c r="H127" s="236">
        <v>0</v>
      </c>
      <c r="I127" s="105">
        <v>0</v>
      </c>
      <c r="J127" s="106">
        <f t="shared" si="11"/>
        <v>0</v>
      </c>
      <c r="K127" s="105"/>
      <c r="L127" s="238">
        <f>IF(J127&lt;80%,0,G127*K127)</f>
        <v>0</v>
      </c>
      <c r="M127" s="239"/>
      <c r="N127" s="240"/>
      <c r="O127" s="241"/>
      <c r="P127" s="242"/>
      <c r="Q127" s="240"/>
      <c r="R127" s="241"/>
      <c r="S127" s="241"/>
      <c r="T127" s="95"/>
      <c r="U127" s="92">
        <f>L127</f>
        <v>0</v>
      </c>
      <c r="V127" s="93"/>
      <c r="W127" s="93"/>
      <c r="X127" s="149"/>
      <c r="Y127" s="243"/>
      <c r="Z127" s="95"/>
      <c r="AA127" s="149"/>
      <c r="AB127" s="97"/>
      <c r="AC127" s="114"/>
      <c r="AD127" s="3"/>
      <c r="AE127" s="3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</row>
    <row r="128" spans="1:52" ht="20.25" x14ac:dyDescent="0.25">
      <c r="A128" s="98"/>
      <c r="B128" s="99"/>
      <c r="C128" s="150"/>
      <c r="D128" s="101"/>
      <c r="E128" s="102"/>
      <c r="F128" s="244" t="s">
        <v>101</v>
      </c>
      <c r="G128" s="245">
        <v>1.2500000000000001E-2</v>
      </c>
      <c r="H128" s="236">
        <v>0</v>
      </c>
      <c r="I128" s="105">
        <v>0</v>
      </c>
      <c r="J128" s="106">
        <f t="shared" si="11"/>
        <v>0</v>
      </c>
      <c r="K128" s="105"/>
      <c r="L128" s="246">
        <f>IF(J128&lt;80%,0,G128*K128)</f>
        <v>0</v>
      </c>
      <c r="M128" s="108"/>
      <c r="N128" s="109"/>
      <c r="O128" s="110"/>
      <c r="P128" s="111"/>
      <c r="Q128" s="109"/>
      <c r="R128" s="110"/>
      <c r="S128" s="110"/>
      <c r="T128" s="115"/>
      <c r="U128" s="112">
        <f>L128</f>
        <v>0</v>
      </c>
      <c r="V128" s="113"/>
      <c r="W128" s="113"/>
      <c r="X128" s="161"/>
      <c r="Y128" s="247"/>
      <c r="Z128" s="115"/>
      <c r="AA128" s="248"/>
      <c r="AB128" s="117"/>
      <c r="AC128" s="114"/>
      <c r="AD128" s="3"/>
      <c r="AE128" s="3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</row>
    <row r="129" spans="1:52" ht="20.25" x14ac:dyDescent="0.25">
      <c r="A129" s="98"/>
      <c r="B129" s="99"/>
      <c r="C129" s="150"/>
      <c r="D129" s="101"/>
      <c r="E129" s="102"/>
      <c r="F129" s="249" t="s">
        <v>102</v>
      </c>
      <c r="G129" s="119">
        <v>0.02</v>
      </c>
      <c r="H129" s="236">
        <v>0</v>
      </c>
      <c r="I129" s="105">
        <v>0</v>
      </c>
      <c r="J129" s="106">
        <f t="shared" si="11"/>
        <v>0</v>
      </c>
      <c r="K129" s="105"/>
      <c r="L129" s="260">
        <f>IF(J129&lt;80%,0,G129*K129)</f>
        <v>0</v>
      </c>
      <c r="M129" s="108"/>
      <c r="N129" s="109"/>
      <c r="O129" s="110"/>
      <c r="P129" s="111"/>
      <c r="Q129" s="109"/>
      <c r="R129" s="110"/>
      <c r="S129" s="110"/>
      <c r="T129" s="115"/>
      <c r="U129" s="123">
        <f>L129</f>
        <v>0</v>
      </c>
      <c r="V129" s="113"/>
      <c r="W129" s="113"/>
      <c r="X129" s="161"/>
      <c r="Y129" s="247"/>
      <c r="Z129" s="115"/>
      <c r="AA129" s="248"/>
      <c r="AB129" s="117"/>
      <c r="AC129" s="114"/>
      <c r="AD129" s="3"/>
      <c r="AE129" s="3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</row>
    <row r="130" spans="1:52" ht="21" thickBot="1" x14ac:dyDescent="0.3">
      <c r="A130" s="124"/>
      <c r="B130" s="125"/>
      <c r="C130" s="153"/>
      <c r="D130" s="127"/>
      <c r="E130" s="128"/>
      <c r="F130" s="250" t="s">
        <v>103</v>
      </c>
      <c r="G130" s="154"/>
      <c r="H130" s="251"/>
      <c r="I130" s="252"/>
      <c r="J130" s="253">
        <f>IF(H130=0,0,I130/H130)</f>
        <v>0</v>
      </c>
      <c r="K130" s="254"/>
      <c r="L130" s="255"/>
      <c r="M130" s="135"/>
      <c r="N130" s="256"/>
      <c r="O130" s="137"/>
      <c r="P130" s="138"/>
      <c r="Q130" s="256"/>
      <c r="R130" s="137"/>
      <c r="S130" s="137"/>
      <c r="T130" s="141"/>
      <c r="U130" s="188"/>
      <c r="V130" s="139"/>
      <c r="W130" s="139"/>
      <c r="X130" s="162"/>
      <c r="Y130" s="257"/>
      <c r="Z130" s="141"/>
      <c r="AA130" s="161"/>
      <c r="AB130" s="143"/>
      <c r="AC130" s="140"/>
      <c r="AD130" s="3"/>
      <c r="AE130" s="3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</row>
    <row r="131" spans="1:52" ht="21" thickBot="1" x14ac:dyDescent="0.3">
      <c r="A131" s="201" t="s">
        <v>109</v>
      </c>
      <c r="B131" s="202"/>
      <c r="C131" s="165" t="s">
        <v>110</v>
      </c>
      <c r="D131" s="192"/>
      <c r="E131" s="203"/>
      <c r="F131" s="222" t="s">
        <v>111</v>
      </c>
      <c r="G131" s="223"/>
      <c r="H131" s="224">
        <f>SUM(H132:H134)</f>
        <v>0</v>
      </c>
      <c r="I131" s="225">
        <f>SUM(I132:I134)</f>
        <v>0</v>
      </c>
      <c r="J131" s="226">
        <f t="shared" si="11"/>
        <v>0</v>
      </c>
      <c r="K131" s="225">
        <f>SUM(K132:K134)</f>
        <v>0</v>
      </c>
      <c r="L131" s="227">
        <f>SUM(L132:L134)</f>
        <v>0</v>
      </c>
      <c r="M131" s="228">
        <f>M132+M133</f>
        <v>0</v>
      </c>
      <c r="N131" s="229">
        <v>0.02</v>
      </c>
      <c r="O131" s="230">
        <f>M131*N131</f>
        <v>0</v>
      </c>
      <c r="P131" s="231"/>
      <c r="Q131" s="229"/>
      <c r="R131" s="230">
        <f>P131*Q131</f>
        <v>0</v>
      </c>
      <c r="S131" s="230">
        <f>O131+R131</f>
        <v>0</v>
      </c>
      <c r="T131" s="258">
        <f>E131/$D$8*D131</f>
        <v>0</v>
      </c>
      <c r="U131" s="70">
        <f>SUM(U132:U134)</f>
        <v>0</v>
      </c>
      <c r="V131" s="71">
        <f>S131</f>
        <v>0</v>
      </c>
      <c r="W131" s="72">
        <f>U131-V131</f>
        <v>0</v>
      </c>
      <c r="X131" s="73">
        <f>SUM(X132:X135)</f>
        <v>0</v>
      </c>
      <c r="Y131" s="259">
        <f>W131+X131</f>
        <v>0</v>
      </c>
      <c r="Z131" s="69">
        <f>T131+Y131</f>
        <v>0</v>
      </c>
      <c r="AA131" s="73">
        <f>SUM(AA132:AA135)</f>
        <v>0</v>
      </c>
      <c r="AB131" s="76">
        <f>Z131-AA131</f>
        <v>0</v>
      </c>
      <c r="AC131" s="234"/>
      <c r="AD131" s="3"/>
      <c r="AE131" s="3"/>
      <c r="AF131" s="159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</row>
    <row r="132" spans="1:52" ht="20.25" x14ac:dyDescent="0.3">
      <c r="A132" s="184"/>
      <c r="B132" s="185"/>
      <c r="C132" s="235"/>
      <c r="D132" s="186"/>
      <c r="E132" s="187"/>
      <c r="F132" s="145" t="s">
        <v>100</v>
      </c>
      <c r="G132" s="160">
        <v>5.0000000000000001E-3</v>
      </c>
      <c r="H132" s="236"/>
      <c r="I132" s="105"/>
      <c r="J132" s="106">
        <f t="shared" si="11"/>
        <v>0</v>
      </c>
      <c r="K132" s="105"/>
      <c r="L132" s="238">
        <f>IF(J132&lt;80%,0,G132*K132)</f>
        <v>0</v>
      </c>
      <c r="M132" s="239"/>
      <c r="N132" s="240"/>
      <c r="O132" s="241"/>
      <c r="P132" s="242"/>
      <c r="Q132" s="240"/>
      <c r="R132" s="241"/>
      <c r="S132" s="241"/>
      <c r="T132" s="95"/>
      <c r="U132" s="92">
        <f>L132</f>
        <v>0</v>
      </c>
      <c r="V132" s="93"/>
      <c r="W132" s="93"/>
      <c r="X132" s="149"/>
      <c r="Y132" s="243"/>
      <c r="Z132" s="95"/>
      <c r="AA132" s="149"/>
      <c r="AB132" s="97"/>
      <c r="AC132" s="114"/>
      <c r="AD132" s="3"/>
      <c r="AE132" s="3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</row>
    <row r="133" spans="1:52" ht="20.25" x14ac:dyDescent="0.25">
      <c r="A133" s="98"/>
      <c r="B133" s="99"/>
      <c r="C133" s="150"/>
      <c r="D133" s="101"/>
      <c r="E133" s="102"/>
      <c r="F133" s="244" t="s">
        <v>101</v>
      </c>
      <c r="G133" s="245">
        <v>1.2500000000000001E-2</v>
      </c>
      <c r="H133" s="236"/>
      <c r="I133" s="105"/>
      <c r="J133" s="106">
        <f t="shared" si="11"/>
        <v>0</v>
      </c>
      <c r="K133" s="105"/>
      <c r="L133" s="246">
        <f>IF(J133&lt;80%,0,G133*K133)</f>
        <v>0</v>
      </c>
      <c r="M133" s="108"/>
      <c r="N133" s="109"/>
      <c r="O133" s="110"/>
      <c r="P133" s="111"/>
      <c r="Q133" s="109"/>
      <c r="R133" s="110"/>
      <c r="S133" s="110"/>
      <c r="T133" s="115"/>
      <c r="U133" s="112">
        <f>L133</f>
        <v>0</v>
      </c>
      <c r="V133" s="113"/>
      <c r="W133" s="113"/>
      <c r="X133" s="161"/>
      <c r="Y133" s="247"/>
      <c r="Z133" s="115"/>
      <c r="AA133" s="248"/>
      <c r="AB133" s="117"/>
      <c r="AC133" s="114"/>
      <c r="AD133" s="3"/>
      <c r="AE133" s="3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</row>
    <row r="134" spans="1:52" ht="20.25" x14ac:dyDescent="0.25">
      <c r="A134" s="98"/>
      <c r="B134" s="99"/>
      <c r="C134" s="150"/>
      <c r="D134" s="101"/>
      <c r="E134" s="102"/>
      <c r="F134" s="249" t="s">
        <v>102</v>
      </c>
      <c r="G134" s="119">
        <v>0.02</v>
      </c>
      <c r="H134" s="236"/>
      <c r="I134" s="105"/>
      <c r="J134" s="106">
        <f t="shared" si="11"/>
        <v>0</v>
      </c>
      <c r="K134" s="105"/>
      <c r="L134" s="260">
        <f>IF(J134&lt;80%,0,G134*K134)</f>
        <v>0</v>
      </c>
      <c r="M134" s="108"/>
      <c r="N134" s="109"/>
      <c r="O134" s="110"/>
      <c r="P134" s="111"/>
      <c r="Q134" s="109"/>
      <c r="R134" s="110"/>
      <c r="S134" s="110"/>
      <c r="T134" s="115"/>
      <c r="U134" s="123">
        <f>L134</f>
        <v>0</v>
      </c>
      <c r="V134" s="113"/>
      <c r="W134" s="113"/>
      <c r="X134" s="161"/>
      <c r="Y134" s="247"/>
      <c r="Z134" s="115"/>
      <c r="AA134" s="248"/>
      <c r="AB134" s="117"/>
      <c r="AC134" s="114"/>
      <c r="AD134" s="3"/>
      <c r="AE134" s="3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</row>
    <row r="135" spans="1:52" ht="21" thickBot="1" x14ac:dyDescent="0.3">
      <c r="A135" s="124"/>
      <c r="B135" s="125"/>
      <c r="C135" s="153"/>
      <c r="D135" s="127"/>
      <c r="E135" s="128"/>
      <c r="F135" s="250" t="s">
        <v>103</v>
      </c>
      <c r="G135" s="154"/>
      <c r="H135" s="251"/>
      <c r="I135" s="252"/>
      <c r="J135" s="253">
        <f t="shared" si="11"/>
        <v>0</v>
      </c>
      <c r="K135" s="254"/>
      <c r="L135" s="255"/>
      <c r="M135" s="135"/>
      <c r="N135" s="256"/>
      <c r="O135" s="137"/>
      <c r="P135" s="138"/>
      <c r="Q135" s="256"/>
      <c r="R135" s="137"/>
      <c r="S135" s="137"/>
      <c r="T135" s="141"/>
      <c r="U135" s="188"/>
      <c r="V135" s="139"/>
      <c r="W135" s="139"/>
      <c r="X135" s="162"/>
      <c r="Y135" s="257"/>
      <c r="Z135" s="141"/>
      <c r="AA135" s="161"/>
      <c r="AB135" s="143"/>
      <c r="AC135" s="140"/>
      <c r="AD135" s="3"/>
      <c r="AE135" s="3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</row>
    <row r="136" spans="1:52" ht="21" thickBot="1" x14ac:dyDescent="0.3">
      <c r="A136" s="201" t="s">
        <v>112</v>
      </c>
      <c r="B136" s="202"/>
      <c r="C136" s="165" t="s">
        <v>113</v>
      </c>
      <c r="D136" s="192"/>
      <c r="E136" s="203"/>
      <c r="F136" s="222" t="s">
        <v>111</v>
      </c>
      <c r="G136" s="223"/>
      <c r="H136" s="224">
        <f>SUM(H137:H139)</f>
        <v>0</v>
      </c>
      <c r="I136" s="225">
        <f>SUM(I137:I139)</f>
        <v>0</v>
      </c>
      <c r="J136" s="226">
        <f t="shared" si="11"/>
        <v>0</v>
      </c>
      <c r="K136" s="225">
        <f>SUM(K137:K139)</f>
        <v>0</v>
      </c>
      <c r="L136" s="227">
        <f>SUM(L137:L139)</f>
        <v>0</v>
      </c>
      <c r="M136" s="228">
        <f>M137+M138</f>
        <v>0</v>
      </c>
      <c r="N136" s="229">
        <v>0.02</v>
      </c>
      <c r="O136" s="230">
        <f>M136*N136</f>
        <v>0</v>
      </c>
      <c r="P136" s="231"/>
      <c r="Q136" s="229"/>
      <c r="R136" s="230">
        <f>P136*Q136</f>
        <v>0</v>
      </c>
      <c r="S136" s="230">
        <f>O136+R136</f>
        <v>0</v>
      </c>
      <c r="T136" s="258">
        <f>E136/$D$8*D136</f>
        <v>0</v>
      </c>
      <c r="U136" s="70">
        <f>SUM(U137:U139)</f>
        <v>0</v>
      </c>
      <c r="V136" s="71">
        <f>S136</f>
        <v>0</v>
      </c>
      <c r="W136" s="72">
        <f>U136-V136</f>
        <v>0</v>
      </c>
      <c r="X136" s="73">
        <f>SUM(X137:X140)</f>
        <v>0</v>
      </c>
      <c r="Y136" s="259">
        <f>W136+X136</f>
        <v>0</v>
      </c>
      <c r="Z136" s="69">
        <f>T136+Y136</f>
        <v>0</v>
      </c>
      <c r="AA136" s="73">
        <f>SUM(AA137:AA140)</f>
        <v>0</v>
      </c>
      <c r="AB136" s="76">
        <f>Z136-AA136</f>
        <v>0</v>
      </c>
      <c r="AC136" s="234"/>
      <c r="AD136" s="3"/>
      <c r="AE136" s="3"/>
      <c r="AF136" s="159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</row>
    <row r="137" spans="1:52" ht="20.25" x14ac:dyDescent="0.3">
      <c r="A137" s="184"/>
      <c r="B137" s="185"/>
      <c r="C137" s="235"/>
      <c r="D137" s="186"/>
      <c r="E137" s="187"/>
      <c r="F137" s="145" t="s">
        <v>100</v>
      </c>
      <c r="G137" s="160">
        <v>5.0000000000000001E-3</v>
      </c>
      <c r="H137" s="236">
        <v>0</v>
      </c>
      <c r="I137" s="105">
        <v>0</v>
      </c>
      <c r="J137" s="106">
        <f t="shared" si="11"/>
        <v>0</v>
      </c>
      <c r="K137" s="105"/>
      <c r="L137" s="238">
        <f>IF(J137&lt;80%,0,G137*K137)</f>
        <v>0</v>
      </c>
      <c r="M137" s="239"/>
      <c r="N137" s="240"/>
      <c r="O137" s="241"/>
      <c r="P137" s="242"/>
      <c r="Q137" s="240"/>
      <c r="R137" s="241"/>
      <c r="S137" s="241"/>
      <c r="T137" s="95"/>
      <c r="U137" s="92">
        <f>L137</f>
        <v>0</v>
      </c>
      <c r="V137" s="93"/>
      <c r="W137" s="93"/>
      <c r="X137" s="149"/>
      <c r="Y137" s="243"/>
      <c r="Z137" s="95"/>
      <c r="AA137" s="149"/>
      <c r="AB137" s="97"/>
      <c r="AC137" s="114"/>
      <c r="AD137" s="3"/>
      <c r="AE137" s="3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</row>
    <row r="138" spans="1:52" ht="20.25" x14ac:dyDescent="0.25">
      <c r="A138" s="98"/>
      <c r="B138" s="99"/>
      <c r="C138" s="150"/>
      <c r="D138" s="101"/>
      <c r="E138" s="102"/>
      <c r="F138" s="244" t="s">
        <v>101</v>
      </c>
      <c r="G138" s="245">
        <v>1.2500000000000001E-2</v>
      </c>
      <c r="H138" s="236">
        <v>0</v>
      </c>
      <c r="I138" s="105">
        <v>0</v>
      </c>
      <c r="J138" s="106">
        <f t="shared" si="11"/>
        <v>0</v>
      </c>
      <c r="K138" s="105"/>
      <c r="L138" s="246">
        <f>IF(J138&lt;80%,0,G138*K138)</f>
        <v>0</v>
      </c>
      <c r="M138" s="108"/>
      <c r="N138" s="109"/>
      <c r="O138" s="110"/>
      <c r="P138" s="111"/>
      <c r="Q138" s="109"/>
      <c r="R138" s="110"/>
      <c r="S138" s="110"/>
      <c r="T138" s="115"/>
      <c r="U138" s="112">
        <f>L138</f>
        <v>0</v>
      </c>
      <c r="V138" s="113"/>
      <c r="W138" s="113"/>
      <c r="X138" s="161"/>
      <c r="Y138" s="247"/>
      <c r="Z138" s="115"/>
      <c r="AA138" s="248"/>
      <c r="AB138" s="117"/>
      <c r="AC138" s="114"/>
      <c r="AD138" s="3"/>
      <c r="AE138" s="3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</row>
    <row r="139" spans="1:52" ht="20.25" x14ac:dyDescent="0.25">
      <c r="A139" s="98"/>
      <c r="B139" s="99"/>
      <c r="C139" s="150"/>
      <c r="D139" s="101"/>
      <c r="E139" s="102"/>
      <c r="F139" s="249" t="s">
        <v>102</v>
      </c>
      <c r="G139" s="119">
        <v>0.02</v>
      </c>
      <c r="H139" s="236">
        <v>0</v>
      </c>
      <c r="I139" s="105">
        <v>0</v>
      </c>
      <c r="J139" s="106">
        <f t="shared" si="11"/>
        <v>0</v>
      </c>
      <c r="K139" s="105"/>
      <c r="L139" s="260">
        <f>IF(J139&lt;80%,0,G139*K139)</f>
        <v>0</v>
      </c>
      <c r="M139" s="108"/>
      <c r="N139" s="109"/>
      <c r="O139" s="110"/>
      <c r="P139" s="111"/>
      <c r="Q139" s="109"/>
      <c r="R139" s="110"/>
      <c r="S139" s="110"/>
      <c r="T139" s="115"/>
      <c r="U139" s="123">
        <f>L139</f>
        <v>0</v>
      </c>
      <c r="V139" s="113"/>
      <c r="W139" s="113"/>
      <c r="X139" s="161"/>
      <c r="Y139" s="247"/>
      <c r="Z139" s="115"/>
      <c r="AA139" s="248"/>
      <c r="AB139" s="117"/>
      <c r="AC139" s="114"/>
      <c r="AD139" s="3"/>
      <c r="AE139" s="3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</row>
    <row r="140" spans="1:52" ht="21" thickBot="1" x14ac:dyDescent="0.3">
      <c r="A140" s="124"/>
      <c r="B140" s="125"/>
      <c r="C140" s="153"/>
      <c r="D140" s="127"/>
      <c r="E140" s="128"/>
      <c r="F140" s="250" t="s">
        <v>103</v>
      </c>
      <c r="G140" s="154"/>
      <c r="H140" s="251"/>
      <c r="I140" s="252"/>
      <c r="J140" s="253">
        <f>IF(H140=0,0,I140/H140)</f>
        <v>0</v>
      </c>
      <c r="K140" s="254"/>
      <c r="L140" s="255"/>
      <c r="M140" s="135"/>
      <c r="N140" s="256"/>
      <c r="O140" s="137"/>
      <c r="P140" s="138"/>
      <c r="Q140" s="256"/>
      <c r="R140" s="137"/>
      <c r="S140" s="137"/>
      <c r="T140" s="141"/>
      <c r="U140" s="188"/>
      <c r="V140" s="139"/>
      <c r="W140" s="139"/>
      <c r="X140" s="162"/>
      <c r="Y140" s="257"/>
      <c r="Z140" s="141"/>
      <c r="AA140" s="161"/>
      <c r="AB140" s="143"/>
      <c r="AC140" s="140"/>
      <c r="AD140" s="3"/>
      <c r="AE140" s="3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</row>
    <row r="141" spans="1:52" ht="21" thickBot="1" x14ac:dyDescent="0.3">
      <c r="A141" s="55">
        <v>9</v>
      </c>
      <c r="B141" s="56"/>
      <c r="C141" s="57"/>
      <c r="D141" s="58"/>
      <c r="E141" s="59"/>
      <c r="F141" s="60" t="s">
        <v>114</v>
      </c>
      <c r="G141" s="61"/>
      <c r="H141" s="68">
        <f>SUM(H142:H144)</f>
        <v>0</v>
      </c>
      <c r="I141" s="68">
        <f>SUM(I142:I144)</f>
        <v>0</v>
      </c>
      <c r="J141" s="226">
        <f t="shared" si="11"/>
        <v>0</v>
      </c>
      <c r="K141" s="68">
        <f>SUM(K142:K144)</f>
        <v>0</v>
      </c>
      <c r="L141" s="261">
        <f>SUM(L142:L144)</f>
        <v>0</v>
      </c>
      <c r="M141" s="65"/>
      <c r="N141" s="66"/>
      <c r="O141" s="67"/>
      <c r="P141" s="68"/>
      <c r="Q141" s="66">
        <v>0.01</v>
      </c>
      <c r="R141" s="67">
        <f>P141*Q141</f>
        <v>0</v>
      </c>
      <c r="S141" s="67">
        <f>O141+R141</f>
        <v>0</v>
      </c>
      <c r="T141" s="157">
        <f>E141/$D$8*D141</f>
        <v>0</v>
      </c>
      <c r="U141" s="70">
        <f>SUM(U142:U144)</f>
        <v>0</v>
      </c>
      <c r="V141" s="71">
        <f>S141</f>
        <v>0</v>
      </c>
      <c r="W141" s="72">
        <f>U141-V141</f>
        <v>0</v>
      </c>
      <c r="X141" s="73">
        <f>SUM(X142:X145)</f>
        <v>0</v>
      </c>
      <c r="Y141" s="74">
        <f>W141+X141</f>
        <v>0</v>
      </c>
      <c r="Z141" s="69">
        <f>T141+Y141</f>
        <v>0</v>
      </c>
      <c r="AA141" s="262">
        <v>0</v>
      </c>
      <c r="AB141" s="76">
        <f>Z141-AA141</f>
        <v>0</v>
      </c>
      <c r="AC141" s="74"/>
      <c r="AD141" s="3"/>
      <c r="AE141" s="3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</row>
    <row r="142" spans="1:52" ht="20.25" x14ac:dyDescent="0.3">
      <c r="A142" s="78"/>
      <c r="B142" s="79"/>
      <c r="C142" s="144"/>
      <c r="D142" s="81"/>
      <c r="E142" s="82"/>
      <c r="F142" s="145" t="s">
        <v>100</v>
      </c>
      <c r="G142" s="146">
        <v>0</v>
      </c>
      <c r="H142" s="237"/>
      <c r="I142" s="237"/>
      <c r="J142" s="106">
        <f t="shared" si="11"/>
        <v>0</v>
      </c>
      <c r="K142" s="237"/>
      <c r="L142" s="238">
        <f>IF(J142&lt;80%,0,G142*K142)</f>
        <v>0</v>
      </c>
      <c r="M142" s="88"/>
      <c r="N142" s="89"/>
      <c r="O142" s="90"/>
      <c r="P142" s="91"/>
      <c r="Q142" s="89"/>
      <c r="R142" s="90"/>
      <c r="S142" s="90"/>
      <c r="T142" s="95"/>
      <c r="U142" s="92">
        <f>L142</f>
        <v>0</v>
      </c>
      <c r="V142" s="93"/>
      <c r="W142" s="93"/>
      <c r="X142" s="93"/>
      <c r="Y142" s="94"/>
      <c r="Z142" s="95"/>
      <c r="AA142" s="263"/>
      <c r="AB142" s="97"/>
      <c r="AC142" s="94"/>
      <c r="AD142" s="3"/>
      <c r="AE142" s="3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</row>
    <row r="143" spans="1:52" ht="20.25" x14ac:dyDescent="0.25">
      <c r="A143" s="98"/>
      <c r="B143" s="99"/>
      <c r="C143" s="150"/>
      <c r="D143" s="101"/>
      <c r="E143" s="102"/>
      <c r="F143" s="244" t="s">
        <v>101</v>
      </c>
      <c r="G143" s="151">
        <v>0</v>
      </c>
      <c r="H143" s="105"/>
      <c r="I143" s="105"/>
      <c r="J143" s="106">
        <f t="shared" si="11"/>
        <v>0</v>
      </c>
      <c r="K143" s="105"/>
      <c r="L143" s="246">
        <f>IF(J143&lt;80%,0,G143*K143)</f>
        <v>0</v>
      </c>
      <c r="M143" s="108"/>
      <c r="N143" s="109"/>
      <c r="O143" s="110"/>
      <c r="P143" s="111"/>
      <c r="Q143" s="109"/>
      <c r="R143" s="110"/>
      <c r="S143" s="110"/>
      <c r="T143" s="115"/>
      <c r="U143" s="112">
        <f>L143</f>
        <v>0</v>
      </c>
      <c r="V143" s="113"/>
      <c r="W143" s="113"/>
      <c r="X143" s="113"/>
      <c r="Y143" s="114"/>
      <c r="Z143" s="115"/>
      <c r="AA143" s="264"/>
      <c r="AB143" s="117"/>
      <c r="AC143" s="114"/>
      <c r="AD143" s="3"/>
      <c r="AE143" s="3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</row>
    <row r="144" spans="1:52" ht="20.25" x14ac:dyDescent="0.25">
      <c r="A144" s="98"/>
      <c r="B144" s="99"/>
      <c r="C144" s="150"/>
      <c r="D144" s="101"/>
      <c r="E144" s="102"/>
      <c r="F144" s="249" t="s">
        <v>102</v>
      </c>
      <c r="G144" s="152">
        <v>0</v>
      </c>
      <c r="H144" s="120"/>
      <c r="I144" s="120"/>
      <c r="J144" s="106">
        <f t="shared" si="11"/>
        <v>0</v>
      </c>
      <c r="K144" s="120"/>
      <c r="L144" s="260">
        <f>IF(J144&lt;80%,0,G144*K144)</f>
        <v>0</v>
      </c>
      <c r="M144" s="108"/>
      <c r="N144" s="109"/>
      <c r="O144" s="110"/>
      <c r="P144" s="111"/>
      <c r="Q144" s="109"/>
      <c r="R144" s="110"/>
      <c r="S144" s="110"/>
      <c r="T144" s="115"/>
      <c r="U144" s="123">
        <f>L144</f>
        <v>0</v>
      </c>
      <c r="V144" s="113"/>
      <c r="W144" s="113"/>
      <c r="X144" s="113"/>
      <c r="Y144" s="114"/>
      <c r="Z144" s="115"/>
      <c r="AA144" s="264"/>
      <c r="AB144" s="117"/>
      <c r="AC144" s="114"/>
      <c r="AD144" s="3"/>
      <c r="AE144" s="3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</row>
    <row r="145" spans="1:52" ht="21" thickBot="1" x14ac:dyDescent="0.3">
      <c r="A145" s="124"/>
      <c r="B145" s="125"/>
      <c r="C145" s="153"/>
      <c r="D145" s="127"/>
      <c r="E145" s="128"/>
      <c r="F145" s="129"/>
      <c r="G145" s="265"/>
      <c r="H145" s="266"/>
      <c r="I145" s="267"/>
      <c r="J145" s="268"/>
      <c r="K145" s="132"/>
      <c r="L145" s="269"/>
      <c r="M145" s="135"/>
      <c r="N145" s="136"/>
      <c r="O145" s="137"/>
      <c r="P145" s="138"/>
      <c r="Q145" s="136"/>
      <c r="R145" s="137"/>
      <c r="S145" s="137"/>
      <c r="T145" s="141"/>
      <c r="U145" s="188"/>
      <c r="V145" s="139"/>
      <c r="W145" s="139"/>
      <c r="X145" s="139"/>
      <c r="Y145" s="140"/>
      <c r="Z145" s="141"/>
      <c r="AA145" s="270"/>
      <c r="AB145" s="143"/>
      <c r="AC145" s="140"/>
      <c r="AD145" s="3"/>
      <c r="AE145" s="3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</row>
    <row r="146" spans="1:52" ht="21" thickBot="1" x14ac:dyDescent="0.35">
      <c r="A146" s="344" t="s">
        <v>115</v>
      </c>
      <c r="B146" s="345"/>
      <c r="C146" s="346"/>
      <c r="D146" s="271"/>
      <c r="E146" s="272">
        <f>E11+E16+E101+E86+E66+E41+E21+E116+E141</f>
        <v>375900</v>
      </c>
      <c r="F146" s="273"/>
      <c r="G146" s="273"/>
      <c r="H146" s="274">
        <f>SUM(H22,H42,H67,H87,H102,H116)</f>
        <v>0</v>
      </c>
      <c r="I146" s="274">
        <f>SUM(I22,I42,I67,I87,I102,I116)</f>
        <v>0</v>
      </c>
      <c r="J146" s="275">
        <f>IF(H146=0,0,I146/H146)</f>
        <v>0</v>
      </c>
      <c r="K146" s="274">
        <f>SUM(K22,K42,K67,K87,K102,K116)</f>
        <v>0</v>
      </c>
      <c r="L146" s="274" t="e">
        <f>L11+L16+L101+L86+L66+L41+L21+L116+L141</f>
        <v>#DIV/0!</v>
      </c>
      <c r="M146" s="276">
        <f>SUM(M21,M41,M66,M86,M101,M116)</f>
        <v>0</v>
      </c>
      <c r="N146" s="277"/>
      <c r="O146" s="278" t="e">
        <f>SUM(O21,O41,O66,O86,O101,O116)</f>
        <v>#DIV/0!</v>
      </c>
      <c r="P146" s="277">
        <f>SUM(P21,P41,P66,P86,P101)</f>
        <v>0</v>
      </c>
      <c r="Q146" s="277">
        <f>SUM(Q21,Q41,Q66,Q86,Q101)</f>
        <v>0</v>
      </c>
      <c r="R146" s="278">
        <f>SUM(R21,R41,R66,R86,R101)</f>
        <v>0</v>
      </c>
      <c r="S146" s="278" t="e">
        <f>SUM(S21,S41,S66,S86,S101)</f>
        <v>#DIV/0!</v>
      </c>
      <c r="T146" s="279">
        <f>T11+T16+T101+T86+T66+T41+T21+T116+T141</f>
        <v>350900</v>
      </c>
      <c r="U146" s="279" t="e">
        <f>U11+U16+U101+U86+U66+U41+U21+U116+U141</f>
        <v>#DIV/0!</v>
      </c>
      <c r="V146" s="279" t="e">
        <f t="shared" ref="V146:AA146" si="14">SUM(V21,V41,V66,V86,V101,V116)</f>
        <v>#DIV/0!</v>
      </c>
      <c r="W146" s="279" t="e">
        <f>W101+W86+W66+W41+W21+W16+W11</f>
        <v>#DIV/0!</v>
      </c>
      <c r="X146" s="279">
        <f>X11+X16+X101+X86+X66+X41+X21+X116+X141</f>
        <v>18334.39</v>
      </c>
      <c r="Y146" s="279" t="e">
        <f>Y11+Y16+Y101+Y86+Y66+Y41+Y21+Y116+Y141</f>
        <v>#DIV/0!</v>
      </c>
      <c r="Z146" s="279" t="e">
        <f t="shared" si="14"/>
        <v>#DIV/0!</v>
      </c>
      <c r="AA146" s="279">
        <f t="shared" si="14"/>
        <v>0</v>
      </c>
      <c r="AB146" s="280" t="e">
        <f>AB11+AB16+AB101+AB86+AB66+AB41+AB21+AB116+AB141</f>
        <v>#DIV/0!</v>
      </c>
      <c r="AC146" s="28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x14ac:dyDescent="0.25">
      <c r="A147" s="347"/>
      <c r="B147" s="347"/>
      <c r="C147" s="347"/>
      <c r="D147" s="282"/>
      <c r="E147" s="283"/>
      <c r="F147" s="284"/>
      <c r="G147" s="284"/>
      <c r="H147" s="283"/>
      <c r="I147" s="283"/>
      <c r="J147" s="283"/>
      <c r="K147" s="285"/>
      <c r="L147" s="286"/>
      <c r="M147" s="286"/>
      <c r="N147" s="287"/>
      <c r="O147" s="287"/>
      <c r="P147" s="286"/>
      <c r="Q147" s="287"/>
      <c r="R147" s="287"/>
      <c r="S147" s="287"/>
      <c r="T147" s="288"/>
      <c r="U147" s="288"/>
      <c r="V147" s="288"/>
      <c r="W147" s="289"/>
      <c r="X147" s="289"/>
      <c r="Y147" s="289"/>
      <c r="Z147" s="288"/>
      <c r="AA147" s="289"/>
      <c r="AB147" s="288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6.5" x14ac:dyDescent="0.25">
      <c r="A148" s="290"/>
      <c r="B148" s="1"/>
      <c r="C148" s="291"/>
      <c r="D148" s="3"/>
      <c r="E148" s="3"/>
      <c r="F148" s="291"/>
      <c r="G148" s="291"/>
      <c r="H148" s="292">
        <f>H146-F170</f>
        <v>0</v>
      </c>
      <c r="I148" s="3"/>
      <c r="J148" s="3"/>
      <c r="K148" s="290"/>
      <c r="L148" s="5"/>
      <c r="M148" s="5"/>
      <c r="N148" s="6"/>
      <c r="O148" s="6"/>
      <c r="P148" s="5"/>
      <c r="Q148" s="6"/>
      <c r="R148" s="6"/>
      <c r="S148" s="6"/>
      <c r="T148" s="5"/>
      <c r="U148" s="5"/>
      <c r="V148" s="5"/>
      <c r="W148" s="3"/>
      <c r="X148" s="293"/>
      <c r="Z148" s="5"/>
      <c r="AA148" s="3"/>
      <c r="AB148" s="5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6.5" x14ac:dyDescent="0.25">
      <c r="A149" s="3"/>
      <c r="B149" s="294"/>
      <c r="C149" s="291"/>
      <c r="D149" s="3"/>
      <c r="E149" s="3"/>
      <c r="F149" s="291"/>
      <c r="G149" s="291"/>
      <c r="H149" s="295"/>
      <c r="I149" s="295"/>
      <c r="J149" s="295"/>
      <c r="M149" s="295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296"/>
      <c r="B150" s="296"/>
      <c r="C150" s="297"/>
      <c r="E150" s="3"/>
      <c r="F150" s="297"/>
      <c r="G150" s="297"/>
      <c r="H150" s="295"/>
      <c r="I150" s="295"/>
      <c r="J150" s="295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x14ac:dyDescent="0.25">
      <c r="A151" s="3"/>
      <c r="B151" s="294"/>
      <c r="C151" s="298"/>
      <c r="D151" s="3"/>
      <c r="E151" s="3"/>
      <c r="F151" s="3"/>
      <c r="G151" s="297"/>
      <c r="H151" s="3"/>
      <c r="I151" s="4"/>
      <c r="J151" s="295"/>
      <c r="K151" s="3"/>
      <c r="L151" s="4"/>
      <c r="M151" s="5"/>
      <c r="N151" s="5"/>
      <c r="O151" s="6"/>
      <c r="P151" s="6"/>
      <c r="Q151" s="5"/>
      <c r="R151" s="6"/>
      <c r="S151" s="6"/>
      <c r="T151" s="6"/>
      <c r="U151" s="7"/>
      <c r="V151" s="7"/>
      <c r="W151" s="7"/>
      <c r="X151" s="5"/>
      <c r="Y151" s="5"/>
      <c r="Z151" s="6"/>
      <c r="AA151" s="5"/>
      <c r="AB151" s="6"/>
      <c r="AC151" s="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297"/>
      <c r="J152" s="295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299"/>
      <c r="E153" s="299"/>
      <c r="F153" s="3"/>
      <c r="G153" s="3"/>
      <c r="J153" s="295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K154" s="300"/>
      <c r="AB154" s="301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30" x14ac:dyDescent="0.25">
      <c r="A155" s="302"/>
      <c r="B155" s="302"/>
      <c r="C155" s="360" t="s">
        <v>116</v>
      </c>
      <c r="D155" s="362" t="s">
        <v>11</v>
      </c>
      <c r="E155" s="363"/>
      <c r="F155" s="332" t="s">
        <v>117</v>
      </c>
      <c r="G155" s="364"/>
      <c r="H155" s="364"/>
      <c r="I155" s="333"/>
      <c r="J155" s="365" t="s">
        <v>118</v>
      </c>
      <c r="K155" s="366"/>
      <c r="L155" s="334" t="s">
        <v>119</v>
      </c>
      <c r="M155" s="335"/>
      <c r="N155" s="303" t="s">
        <v>120</v>
      </c>
      <c r="O155" s="303" t="s">
        <v>121</v>
      </c>
      <c r="P155" s="304" t="s">
        <v>122</v>
      </c>
      <c r="Q155" s="332" t="s">
        <v>123</v>
      </c>
      <c r="R155" s="333"/>
      <c r="S155" s="334" t="s">
        <v>124</v>
      </c>
      <c r="T155" s="335"/>
      <c r="U155" s="334" t="s">
        <v>125</v>
      </c>
      <c r="V155" s="335"/>
      <c r="W155" s="334" t="s">
        <v>126</v>
      </c>
      <c r="X155" s="335"/>
      <c r="Y155" s="303" t="s">
        <v>127</v>
      </c>
      <c r="Z155" s="305" t="s">
        <v>128</v>
      </c>
      <c r="AA155" s="306" t="s">
        <v>129</v>
      </c>
      <c r="AB155" s="306" t="s">
        <v>130</v>
      </c>
      <c r="AC155" s="334" t="s">
        <v>131</v>
      </c>
      <c r="AD155" s="335"/>
      <c r="AE155" s="302"/>
      <c r="AF155" s="302"/>
      <c r="AG155" s="302"/>
      <c r="AH155" s="302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</row>
    <row r="156" spans="1:52" ht="15.75" x14ac:dyDescent="0.25">
      <c r="A156" s="302"/>
      <c r="B156" s="302"/>
      <c r="C156" s="361"/>
      <c r="D156" s="307" t="s">
        <v>132</v>
      </c>
      <c r="E156" s="308" t="s">
        <v>133</v>
      </c>
      <c r="F156" s="309" t="s">
        <v>134</v>
      </c>
      <c r="G156" s="310" t="s">
        <v>132</v>
      </c>
      <c r="H156" s="311" t="s">
        <v>135</v>
      </c>
      <c r="I156" s="312" t="s">
        <v>136</v>
      </c>
      <c r="J156" s="309" t="s">
        <v>134</v>
      </c>
      <c r="K156" s="310" t="s">
        <v>132</v>
      </c>
      <c r="L156" s="309" t="s">
        <v>134</v>
      </c>
      <c r="M156" s="310" t="s">
        <v>132</v>
      </c>
      <c r="N156" s="310" t="s">
        <v>137</v>
      </c>
      <c r="O156" s="310" t="s">
        <v>137</v>
      </c>
      <c r="P156" s="310" t="s">
        <v>137</v>
      </c>
      <c r="Q156" s="309" t="s">
        <v>134</v>
      </c>
      <c r="R156" s="310" t="s">
        <v>132</v>
      </c>
      <c r="S156" s="309" t="s">
        <v>134</v>
      </c>
      <c r="T156" s="310" t="s">
        <v>132</v>
      </c>
      <c r="U156" s="309" t="s">
        <v>134</v>
      </c>
      <c r="V156" s="310" t="s">
        <v>132</v>
      </c>
      <c r="W156" s="309" t="s">
        <v>134</v>
      </c>
      <c r="X156" s="310" t="s">
        <v>132</v>
      </c>
      <c r="Y156" s="310" t="s">
        <v>137</v>
      </c>
      <c r="Z156" s="310" t="s">
        <v>137</v>
      </c>
      <c r="AA156" s="306"/>
      <c r="AB156" s="306"/>
      <c r="AC156" s="309" t="s">
        <v>134</v>
      </c>
      <c r="AD156" s="310" t="s">
        <v>132</v>
      </c>
      <c r="AE156" s="302"/>
      <c r="AF156" s="302"/>
      <c r="AG156" s="302"/>
      <c r="AH156" s="302"/>
      <c r="AI156" s="302"/>
      <c r="AJ156" s="302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</row>
    <row r="157" spans="1:52" ht="15.75" x14ac:dyDescent="0.25">
      <c r="A157" s="313"/>
      <c r="B157" s="313">
        <f t="shared" ref="B157:B169" si="15">D157*100</f>
        <v>0</v>
      </c>
      <c r="C157" s="314" t="s">
        <v>138</v>
      </c>
      <c r="D157" s="315"/>
      <c r="E157" s="316"/>
      <c r="F157" s="317"/>
      <c r="G157" s="317"/>
      <c r="H157" s="318" t="e">
        <f t="shared" ref="H157:H166" si="16">G157/F157</f>
        <v>#DIV/0!</v>
      </c>
      <c r="I157" s="331"/>
      <c r="J157" s="317"/>
      <c r="K157" s="317"/>
      <c r="L157" s="317"/>
      <c r="M157" s="317"/>
      <c r="N157" s="319"/>
      <c r="O157" s="317"/>
      <c r="P157" s="317"/>
      <c r="Q157" s="317"/>
      <c r="R157" s="317">
        <v>78903</v>
      </c>
      <c r="S157" s="317"/>
      <c r="T157" s="317">
        <v>0</v>
      </c>
      <c r="U157" s="317"/>
      <c r="V157" s="317"/>
      <c r="W157" s="317"/>
      <c r="X157" s="317"/>
      <c r="Y157" s="319"/>
      <c r="Z157" s="317"/>
      <c r="AA157" s="317"/>
      <c r="AB157" s="317"/>
      <c r="AC157" s="317"/>
      <c r="AD157" s="317"/>
      <c r="AE157" s="313"/>
      <c r="AF157" s="313"/>
      <c r="AG157" s="313"/>
      <c r="AH157" s="313"/>
      <c r="AI157" s="313"/>
      <c r="AJ157" s="313"/>
      <c r="AK157" s="313"/>
      <c r="AL157" s="313"/>
      <c r="AM157" s="313"/>
      <c r="AN157" s="313"/>
      <c r="AO157" s="313"/>
      <c r="AP157" s="313"/>
      <c r="AQ157" s="313"/>
      <c r="AR157" s="313"/>
      <c r="AS157" s="313"/>
      <c r="AT157" s="313"/>
      <c r="AU157" s="313"/>
      <c r="AV157" s="313"/>
      <c r="AW157" s="313"/>
      <c r="AX157" s="313"/>
      <c r="AY157" s="313"/>
      <c r="AZ157" s="313"/>
    </row>
    <row r="158" spans="1:52" ht="15.75" x14ac:dyDescent="0.25">
      <c r="A158" s="313"/>
      <c r="B158" s="313">
        <f t="shared" si="15"/>
        <v>0</v>
      </c>
      <c r="C158" s="314" t="s">
        <v>139</v>
      </c>
      <c r="D158" s="315"/>
      <c r="E158" s="316"/>
      <c r="F158" s="317"/>
      <c r="G158" s="317"/>
      <c r="H158" s="318" t="e">
        <f t="shared" si="16"/>
        <v>#DIV/0!</v>
      </c>
      <c r="I158" s="331"/>
      <c r="J158" s="317"/>
      <c r="K158" s="317"/>
      <c r="L158" s="317"/>
      <c r="M158" s="317"/>
      <c r="N158" s="319"/>
      <c r="O158" s="317"/>
      <c r="P158" s="317"/>
      <c r="Q158" s="317"/>
      <c r="R158" s="317">
        <v>214428</v>
      </c>
      <c r="S158" s="317"/>
      <c r="T158" s="317">
        <v>363576</v>
      </c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3"/>
      <c r="AF158" s="313"/>
      <c r="AG158" s="313"/>
      <c r="AH158" s="313"/>
      <c r="AI158" s="313"/>
      <c r="AJ158" s="313"/>
      <c r="AK158" s="313"/>
      <c r="AL158" s="313"/>
      <c r="AM158" s="313"/>
      <c r="AN158" s="313"/>
      <c r="AO158" s="313"/>
      <c r="AP158" s="313"/>
      <c r="AQ158" s="313"/>
      <c r="AR158" s="313"/>
      <c r="AS158" s="313"/>
      <c r="AT158" s="313"/>
      <c r="AU158" s="313"/>
      <c r="AV158" s="313"/>
      <c r="AW158" s="313"/>
      <c r="AX158" s="313"/>
      <c r="AY158" s="313"/>
      <c r="AZ158" s="313"/>
    </row>
    <row r="159" spans="1:52" ht="15.75" x14ac:dyDescent="0.25">
      <c r="A159" s="313"/>
      <c r="B159" s="313">
        <f t="shared" si="15"/>
        <v>0</v>
      </c>
      <c r="C159" s="314" t="s">
        <v>140</v>
      </c>
      <c r="D159" s="315"/>
      <c r="E159" s="316"/>
      <c r="F159" s="317"/>
      <c r="G159" s="317"/>
      <c r="H159" s="318" t="e">
        <f t="shared" si="16"/>
        <v>#DIV/0!</v>
      </c>
      <c r="I159" s="331"/>
      <c r="J159" s="317"/>
      <c r="K159" s="317"/>
      <c r="L159" s="317"/>
      <c r="M159" s="317"/>
      <c r="N159" s="319"/>
      <c r="O159" s="317"/>
      <c r="P159" s="317"/>
      <c r="Q159" s="317"/>
      <c r="R159" s="317">
        <v>379280</v>
      </c>
      <c r="S159" s="317"/>
      <c r="T159" s="317">
        <v>167495</v>
      </c>
      <c r="U159" s="317"/>
      <c r="V159" s="317"/>
      <c r="W159" s="317"/>
      <c r="X159" s="317"/>
      <c r="Y159" s="319"/>
      <c r="Z159" s="317"/>
      <c r="AA159" s="317"/>
      <c r="AB159" s="317"/>
      <c r="AC159" s="317"/>
      <c r="AD159" s="317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</row>
    <row r="160" spans="1:52" ht="15.75" x14ac:dyDescent="0.25">
      <c r="A160" s="302"/>
      <c r="B160" s="302">
        <f t="shared" si="15"/>
        <v>0</v>
      </c>
      <c r="C160" s="330" t="s">
        <v>150</v>
      </c>
      <c r="D160" s="315"/>
      <c r="E160" s="316"/>
      <c r="F160" s="317"/>
      <c r="G160" s="317"/>
      <c r="H160" s="318" t="e">
        <f t="shared" si="16"/>
        <v>#DIV/0!</v>
      </c>
      <c r="I160" s="331"/>
      <c r="J160" s="317"/>
      <c r="K160" s="317"/>
      <c r="L160" s="317"/>
      <c r="M160" s="317"/>
      <c r="N160" s="319"/>
      <c r="O160" s="317"/>
      <c r="P160" s="317"/>
      <c r="Q160" s="317"/>
      <c r="R160" s="317">
        <v>32488</v>
      </c>
      <c r="S160" s="317"/>
      <c r="T160" s="317">
        <v>2937</v>
      </c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20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</row>
    <row r="161" spans="1:52" ht="15.75" x14ac:dyDescent="0.25">
      <c r="A161" s="313"/>
      <c r="B161" s="313">
        <f t="shared" si="15"/>
        <v>0</v>
      </c>
      <c r="C161" s="314" t="s">
        <v>141</v>
      </c>
      <c r="D161" s="315"/>
      <c r="E161" s="316"/>
      <c r="F161" s="317"/>
      <c r="G161" s="317"/>
      <c r="H161" s="318" t="e">
        <f t="shared" si="16"/>
        <v>#DIV/0!</v>
      </c>
      <c r="I161" s="331"/>
      <c r="J161" s="317"/>
      <c r="K161" s="317"/>
      <c r="L161" s="317"/>
      <c r="M161" s="317"/>
      <c r="N161" s="319"/>
      <c r="O161" s="317"/>
      <c r="P161" s="317"/>
      <c r="Q161" s="317"/>
      <c r="R161" s="317">
        <v>117388</v>
      </c>
      <c r="S161" s="317"/>
      <c r="T161" s="317">
        <v>152895</v>
      </c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3"/>
      <c r="AF161" s="313"/>
      <c r="AG161" s="313"/>
      <c r="AH161" s="313"/>
      <c r="AI161" s="313"/>
      <c r="AJ161" s="313"/>
      <c r="AK161" s="313"/>
      <c r="AL161" s="313"/>
      <c r="AM161" s="313"/>
      <c r="AN161" s="313"/>
      <c r="AO161" s="313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313"/>
      <c r="AZ161" s="313"/>
    </row>
    <row r="162" spans="1:52" ht="15.75" x14ac:dyDescent="0.25">
      <c r="A162" s="313"/>
      <c r="B162" s="313">
        <f t="shared" si="15"/>
        <v>0</v>
      </c>
      <c r="C162" s="314" t="s">
        <v>142</v>
      </c>
      <c r="D162" s="315"/>
      <c r="E162" s="316"/>
      <c r="F162" s="317"/>
      <c r="G162" s="317"/>
      <c r="H162" s="318" t="e">
        <f t="shared" si="16"/>
        <v>#DIV/0!</v>
      </c>
      <c r="I162" s="331"/>
      <c r="J162" s="317"/>
      <c r="K162" s="317"/>
      <c r="L162" s="317"/>
      <c r="M162" s="317"/>
      <c r="N162" s="319"/>
      <c r="O162" s="317"/>
      <c r="P162" s="317"/>
      <c r="Q162" s="317"/>
      <c r="R162" s="317">
        <v>38630</v>
      </c>
      <c r="S162" s="317"/>
      <c r="T162" s="317">
        <v>678386</v>
      </c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3"/>
      <c r="AF162" s="313"/>
      <c r="AG162" s="313"/>
      <c r="AH162" s="313"/>
      <c r="AI162" s="313"/>
      <c r="AJ162" s="313"/>
      <c r="AK162" s="313"/>
      <c r="AL162" s="313"/>
      <c r="AM162" s="313"/>
      <c r="AN162" s="313"/>
      <c r="AO162" s="313"/>
      <c r="AP162" s="313"/>
      <c r="AQ162" s="313"/>
      <c r="AR162" s="313"/>
      <c r="AS162" s="313"/>
      <c r="AT162" s="313"/>
      <c r="AU162" s="313"/>
      <c r="AV162" s="313"/>
      <c r="AW162" s="313"/>
      <c r="AX162" s="313"/>
      <c r="AY162" s="313"/>
      <c r="AZ162" s="313"/>
    </row>
    <row r="163" spans="1:52" ht="15.75" x14ac:dyDescent="0.25">
      <c r="A163" s="302"/>
      <c r="B163" s="302">
        <f t="shared" si="15"/>
        <v>0</v>
      </c>
      <c r="C163" s="314" t="s">
        <v>143</v>
      </c>
      <c r="D163" s="315"/>
      <c r="E163" s="316"/>
      <c r="F163" s="317"/>
      <c r="G163" s="317"/>
      <c r="H163" s="318" t="e">
        <f t="shared" si="16"/>
        <v>#DIV/0!</v>
      </c>
      <c r="I163" s="331"/>
      <c r="J163" s="317"/>
      <c r="K163" s="317"/>
      <c r="L163" s="317"/>
      <c r="M163" s="317"/>
      <c r="N163" s="319"/>
      <c r="O163" s="317"/>
      <c r="P163" s="317"/>
      <c r="Q163" s="317"/>
      <c r="R163" s="317">
        <v>545</v>
      </c>
      <c r="S163" s="317"/>
      <c r="T163" s="317">
        <v>3465</v>
      </c>
      <c r="U163" s="317"/>
      <c r="V163" s="317"/>
      <c r="W163" s="317"/>
      <c r="X163" s="317"/>
      <c r="Y163" s="317"/>
      <c r="Z163" s="317"/>
      <c r="AA163" s="317"/>
      <c r="AB163" s="317"/>
      <c r="AC163" s="317"/>
      <c r="AD163" s="317"/>
      <c r="AE163" s="302"/>
      <c r="AF163" s="302"/>
      <c r="AG163" s="302"/>
      <c r="AH163" s="302"/>
      <c r="AI163" s="302"/>
      <c r="AJ163" s="302"/>
      <c r="AK163" s="302"/>
      <c r="AL163" s="302"/>
      <c r="AM163" s="302"/>
      <c r="AN163" s="302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302"/>
      <c r="AY163" s="302"/>
      <c r="AZ163" s="302"/>
    </row>
    <row r="164" spans="1:52" ht="15.75" x14ac:dyDescent="0.25">
      <c r="A164" s="313"/>
      <c r="B164" s="313">
        <f t="shared" si="15"/>
        <v>0</v>
      </c>
      <c r="C164" s="314" t="s">
        <v>144</v>
      </c>
      <c r="D164" s="315"/>
      <c r="E164" s="316"/>
      <c r="F164" s="317"/>
      <c r="G164" s="317"/>
      <c r="H164" s="318" t="e">
        <f t="shared" si="16"/>
        <v>#DIV/0!</v>
      </c>
      <c r="I164" s="331"/>
      <c r="J164" s="317"/>
      <c r="K164" s="317"/>
      <c r="L164" s="317"/>
      <c r="M164" s="317"/>
      <c r="N164" s="319"/>
      <c r="O164" s="317"/>
      <c r="P164" s="317"/>
      <c r="Q164" s="317"/>
      <c r="R164" s="317">
        <v>130771</v>
      </c>
      <c r="S164" s="317"/>
      <c r="T164" s="317">
        <v>143098</v>
      </c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3"/>
      <c r="AF164" s="313"/>
      <c r="AG164" s="313"/>
      <c r="AH164" s="313"/>
      <c r="AI164" s="313"/>
      <c r="AJ164" s="313"/>
      <c r="AK164" s="313"/>
      <c r="AL164" s="313"/>
      <c r="AM164" s="313"/>
      <c r="AN164" s="313"/>
      <c r="AO164" s="313"/>
      <c r="AP164" s="313"/>
      <c r="AQ164" s="313"/>
      <c r="AR164" s="313"/>
      <c r="AS164" s="313"/>
      <c r="AT164" s="313"/>
      <c r="AU164" s="313"/>
      <c r="AV164" s="313"/>
      <c r="AW164" s="313"/>
      <c r="AX164" s="313"/>
      <c r="AY164" s="313"/>
      <c r="AZ164" s="313"/>
    </row>
    <row r="165" spans="1:52" ht="15.75" x14ac:dyDescent="0.25">
      <c r="A165" s="313"/>
      <c r="B165" s="313">
        <f t="shared" si="15"/>
        <v>0</v>
      </c>
      <c r="C165" s="314" t="s">
        <v>145</v>
      </c>
      <c r="D165" s="315"/>
      <c r="E165" s="316"/>
      <c r="F165" s="317"/>
      <c r="G165" s="317"/>
      <c r="H165" s="318" t="e">
        <f t="shared" si="16"/>
        <v>#DIV/0!</v>
      </c>
      <c r="I165" s="331"/>
      <c r="J165" s="317"/>
      <c r="K165" s="317"/>
      <c r="L165" s="317"/>
      <c r="M165" s="317"/>
      <c r="N165" s="319"/>
      <c r="O165" s="317"/>
      <c r="P165" s="317"/>
      <c r="Q165" s="317"/>
      <c r="R165" s="317">
        <v>19266</v>
      </c>
      <c r="S165" s="317"/>
      <c r="T165" s="317">
        <v>425861</v>
      </c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3"/>
      <c r="AF165" s="313"/>
      <c r="AG165" s="313"/>
      <c r="AH165" s="313"/>
      <c r="AI165" s="313"/>
      <c r="AJ165" s="313"/>
      <c r="AK165" s="313"/>
      <c r="AL165" s="313"/>
      <c r="AM165" s="313"/>
      <c r="AN165" s="313"/>
      <c r="AO165" s="313"/>
      <c r="AP165" s="313"/>
      <c r="AQ165" s="313"/>
      <c r="AR165" s="313"/>
      <c r="AS165" s="313"/>
      <c r="AT165" s="313"/>
      <c r="AU165" s="313"/>
      <c r="AV165" s="313"/>
      <c r="AW165" s="313"/>
      <c r="AX165" s="313"/>
      <c r="AY165" s="313"/>
      <c r="AZ165" s="313"/>
    </row>
    <row r="166" spans="1:52" ht="15.75" x14ac:dyDescent="0.25">
      <c r="A166" s="313"/>
      <c r="B166" s="313">
        <f t="shared" si="15"/>
        <v>0</v>
      </c>
      <c r="C166" s="314" t="s">
        <v>146</v>
      </c>
      <c r="D166" s="315"/>
      <c r="E166" s="316"/>
      <c r="F166" s="317"/>
      <c r="G166" s="317"/>
      <c r="H166" s="318" t="e">
        <f t="shared" si="16"/>
        <v>#DIV/0!</v>
      </c>
      <c r="I166" s="331"/>
      <c r="J166" s="317"/>
      <c r="K166" s="317"/>
      <c r="L166" s="317"/>
      <c r="M166" s="317"/>
      <c r="N166" s="317"/>
      <c r="O166" s="317"/>
      <c r="P166" s="317"/>
      <c r="Q166" s="317"/>
      <c r="R166" s="317">
        <v>46197</v>
      </c>
      <c r="S166" s="317"/>
      <c r="T166" s="317">
        <v>250680</v>
      </c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3"/>
      <c r="AF166" s="313"/>
      <c r="AG166" s="313"/>
      <c r="AH166" s="313"/>
      <c r="AI166" s="313"/>
      <c r="AJ166" s="313"/>
      <c r="AK166" s="313"/>
      <c r="AL166" s="313"/>
      <c r="AM166" s="313"/>
      <c r="AN166" s="313"/>
      <c r="AO166" s="313"/>
      <c r="AP166" s="313"/>
      <c r="AQ166" s="313"/>
      <c r="AR166" s="313"/>
      <c r="AS166" s="313"/>
      <c r="AT166" s="313"/>
      <c r="AU166" s="313"/>
      <c r="AV166" s="313"/>
      <c r="AW166" s="313"/>
      <c r="AX166" s="313"/>
      <c r="AY166" s="313"/>
      <c r="AZ166" s="313"/>
    </row>
    <row r="167" spans="1:52" ht="15.75" x14ac:dyDescent="0.25">
      <c r="A167" s="313"/>
      <c r="B167" s="313">
        <f t="shared" si="15"/>
        <v>0</v>
      </c>
      <c r="C167" s="314" t="s">
        <v>152</v>
      </c>
      <c r="D167" s="315"/>
      <c r="E167" s="316"/>
      <c r="F167" s="317"/>
      <c r="G167" s="317"/>
      <c r="H167" s="318" t="e">
        <f>G167/F167</f>
        <v>#DIV/0!</v>
      </c>
      <c r="I167" s="331"/>
      <c r="J167" s="317"/>
      <c r="K167" s="317"/>
      <c r="L167" s="317"/>
      <c r="M167" s="317"/>
      <c r="N167" s="317"/>
      <c r="O167" s="317"/>
      <c r="P167" s="317"/>
      <c r="Q167" s="317"/>
      <c r="R167" s="317">
        <v>0</v>
      </c>
      <c r="S167" s="317"/>
      <c r="T167" s="317">
        <v>8840</v>
      </c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3"/>
      <c r="AF167" s="313"/>
      <c r="AG167" s="313"/>
      <c r="AH167" s="313"/>
      <c r="AI167" s="313"/>
      <c r="AJ167" s="313"/>
      <c r="AK167" s="313"/>
      <c r="AL167" s="313"/>
      <c r="AM167" s="313"/>
      <c r="AN167" s="313"/>
      <c r="AO167" s="313"/>
      <c r="AP167" s="313"/>
      <c r="AQ167" s="313"/>
      <c r="AR167" s="313"/>
      <c r="AS167" s="313"/>
      <c r="AT167" s="313"/>
      <c r="AU167" s="313"/>
      <c r="AV167" s="313"/>
      <c r="AW167" s="313"/>
      <c r="AX167" s="313"/>
      <c r="AY167" s="313"/>
      <c r="AZ167" s="313"/>
    </row>
    <row r="168" spans="1:52" ht="15.75" x14ac:dyDescent="0.25">
      <c r="A168" s="313"/>
      <c r="B168" s="313">
        <f t="shared" si="15"/>
        <v>0</v>
      </c>
      <c r="C168" s="314" t="s">
        <v>147</v>
      </c>
      <c r="D168" s="315"/>
      <c r="E168" s="317"/>
      <c r="F168" s="317"/>
      <c r="G168" s="317"/>
      <c r="H168" s="318" t="e">
        <f>G168/F168</f>
        <v>#DIV/0!</v>
      </c>
      <c r="I168" s="331"/>
      <c r="J168" s="317"/>
      <c r="K168" s="317"/>
      <c r="L168" s="317"/>
      <c r="M168" s="317"/>
      <c r="N168" s="319"/>
      <c r="O168" s="317"/>
      <c r="P168" s="317"/>
      <c r="Q168" s="317"/>
      <c r="R168" s="317">
        <v>11278</v>
      </c>
      <c r="S168" s="317"/>
      <c r="T168" s="317">
        <v>1974</v>
      </c>
      <c r="U168" s="317"/>
      <c r="V168" s="317"/>
      <c r="W168" s="317"/>
      <c r="X168" s="317"/>
      <c r="Y168" s="317"/>
      <c r="Z168" s="317"/>
      <c r="AA168" s="317"/>
      <c r="AB168" s="317"/>
      <c r="AC168" s="317"/>
      <c r="AD168" s="317"/>
      <c r="AE168" s="313"/>
      <c r="AF168" s="313"/>
      <c r="AG168" s="313"/>
      <c r="AH168" s="313"/>
      <c r="AI168" s="313"/>
      <c r="AJ168" s="313"/>
      <c r="AK168" s="313"/>
      <c r="AL168" s="313"/>
      <c r="AM168" s="313"/>
      <c r="AN168" s="313"/>
      <c r="AO168" s="313"/>
      <c r="AP168" s="313"/>
      <c r="AQ168" s="313"/>
      <c r="AR168" s="313"/>
      <c r="AS168" s="313"/>
      <c r="AT168" s="313"/>
      <c r="AU168" s="313"/>
      <c r="AV168" s="313"/>
      <c r="AW168" s="313"/>
      <c r="AX168" s="313"/>
      <c r="AY168" s="313"/>
      <c r="AZ168" s="313"/>
    </row>
    <row r="169" spans="1:52" ht="16.5" thickBot="1" x14ac:dyDescent="0.3">
      <c r="A169" s="313"/>
      <c r="B169" s="313">
        <f t="shared" si="15"/>
        <v>0</v>
      </c>
      <c r="C169" s="314" t="s">
        <v>148</v>
      </c>
      <c r="D169" s="315"/>
      <c r="E169" s="316"/>
      <c r="F169" s="317"/>
      <c r="G169" s="317"/>
      <c r="H169" s="318" t="e">
        <f>G169/F169</f>
        <v>#DIV/0!</v>
      </c>
      <c r="I169" s="331"/>
      <c r="J169" s="317"/>
      <c r="K169" s="317"/>
      <c r="L169" s="317"/>
      <c r="M169" s="317"/>
      <c r="N169" s="317"/>
      <c r="O169" s="317"/>
      <c r="P169" s="317"/>
      <c r="Q169" s="317"/>
      <c r="R169" s="317">
        <v>7275</v>
      </c>
      <c r="S169" s="317"/>
      <c r="T169" s="317">
        <v>3665</v>
      </c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3"/>
      <c r="AF169" s="313"/>
      <c r="AG169" s="313"/>
      <c r="AH169" s="313"/>
      <c r="AI169" s="313"/>
      <c r="AJ169" s="313"/>
      <c r="AK169" s="313"/>
      <c r="AL169" s="313"/>
      <c r="AM169" s="313"/>
      <c r="AN169" s="313"/>
      <c r="AO169" s="313"/>
      <c r="AP169" s="313"/>
      <c r="AQ169" s="313"/>
      <c r="AR169" s="313"/>
      <c r="AS169" s="313"/>
      <c r="AT169" s="313"/>
      <c r="AU169" s="313"/>
      <c r="AV169" s="313"/>
      <c r="AW169" s="313"/>
      <c r="AX169" s="313"/>
      <c r="AY169" s="313"/>
      <c r="AZ169" s="313"/>
    </row>
    <row r="170" spans="1:52" ht="16.5" thickBot="1" x14ac:dyDescent="0.3">
      <c r="A170" s="302"/>
      <c r="B170" s="313"/>
      <c r="C170" s="321" t="s">
        <v>149</v>
      </c>
      <c r="D170" s="322" t="e">
        <f>E170/(G170-E170)*100</f>
        <v>#DIV/0!</v>
      </c>
      <c r="E170" s="323">
        <f>SUM(E157:E169)</f>
        <v>0</v>
      </c>
      <c r="F170" s="324">
        <f>SUM(F157:F169)</f>
        <v>0</v>
      </c>
      <c r="G170" s="325">
        <f>SUM(G157:G169)</f>
        <v>0</v>
      </c>
      <c r="H170" s="326" t="e">
        <f>G170/F170</f>
        <v>#DIV/0!</v>
      </c>
      <c r="I170" s="327">
        <f t="shared" ref="I170:AD170" si="17">SUM(I157:I169)</f>
        <v>0</v>
      </c>
      <c r="J170" s="328">
        <f t="shared" si="17"/>
        <v>0</v>
      </c>
      <c r="K170" s="323">
        <f t="shared" si="17"/>
        <v>0</v>
      </c>
      <c r="L170" s="324">
        <f t="shared" si="17"/>
        <v>0</v>
      </c>
      <c r="M170" s="327">
        <f t="shared" si="17"/>
        <v>0</v>
      </c>
      <c r="N170" s="329">
        <f t="shared" si="17"/>
        <v>0</v>
      </c>
      <c r="O170" s="325">
        <f t="shared" si="17"/>
        <v>0</v>
      </c>
      <c r="P170" s="323">
        <f t="shared" si="17"/>
        <v>0</v>
      </c>
      <c r="Q170" s="324">
        <f t="shared" si="17"/>
        <v>0</v>
      </c>
      <c r="R170" s="327">
        <f t="shared" si="17"/>
        <v>1076449</v>
      </c>
      <c r="S170" s="324">
        <f t="shared" si="17"/>
        <v>0</v>
      </c>
      <c r="T170" s="327">
        <f t="shared" si="17"/>
        <v>2202872</v>
      </c>
      <c r="U170" s="328">
        <f t="shared" si="17"/>
        <v>0</v>
      </c>
      <c r="V170" s="323">
        <f t="shared" si="17"/>
        <v>0</v>
      </c>
      <c r="W170" s="324">
        <f t="shared" si="17"/>
        <v>0</v>
      </c>
      <c r="X170" s="327">
        <f t="shared" si="17"/>
        <v>0</v>
      </c>
      <c r="Y170" s="328">
        <f t="shared" si="17"/>
        <v>0</v>
      </c>
      <c r="Z170" s="323">
        <f t="shared" si="17"/>
        <v>0</v>
      </c>
      <c r="AA170" s="324">
        <f>SUM(AA157:AA169)</f>
        <v>0</v>
      </c>
      <c r="AB170" s="327">
        <f>SUM(AB157:AB169)</f>
        <v>0</v>
      </c>
      <c r="AC170" s="324">
        <f t="shared" si="17"/>
        <v>0</v>
      </c>
      <c r="AD170" s="327">
        <f t="shared" si="17"/>
        <v>0</v>
      </c>
      <c r="AE170" s="302"/>
      <c r="AF170" s="302"/>
      <c r="AG170" s="302"/>
      <c r="AH170" s="302"/>
      <c r="AI170" s="302"/>
      <c r="AJ170" s="302"/>
      <c r="AK170" s="302"/>
      <c r="AL170" s="302"/>
      <c r="AM170" s="302"/>
      <c r="AN170" s="302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302"/>
      <c r="AY170" s="302"/>
      <c r="AZ170" s="302"/>
    </row>
  </sheetData>
  <mergeCells count="21">
    <mergeCell ref="C155:C156"/>
    <mergeCell ref="D155:E155"/>
    <mergeCell ref="F155:I155"/>
    <mergeCell ref="J155:K155"/>
    <mergeCell ref="L155:M155"/>
    <mergeCell ref="G9:G10"/>
    <mergeCell ref="H9:L9"/>
    <mergeCell ref="M9:S9"/>
    <mergeCell ref="A146:C146"/>
    <mergeCell ref="A147:C147"/>
    <mergeCell ref="A9:A10"/>
    <mergeCell ref="B9:B10"/>
    <mergeCell ref="C9:C10"/>
    <mergeCell ref="D9:D10"/>
    <mergeCell ref="E9:E10"/>
    <mergeCell ref="F9:F10"/>
    <mergeCell ref="Q155:R155"/>
    <mergeCell ref="S155:T155"/>
    <mergeCell ref="U155:V155"/>
    <mergeCell ref="W155:X155"/>
    <mergeCell ref="AC155:AD155"/>
  </mergeCells>
  <conditionalFormatting sqref="H157:H169">
    <cfRule type="top10" dxfId="2164" priority="2164" bottom="1" rank="1"/>
    <cfRule type="top10" dxfId="2163" priority="2165" rank="1"/>
  </conditionalFormatting>
  <conditionalFormatting sqref="M157:M158 M160:M169">
    <cfRule type="cellIs" dxfId="2162" priority="2163" operator="lessThan">
      <formula>L157</formula>
    </cfRule>
  </conditionalFormatting>
  <conditionalFormatting sqref="M161">
    <cfRule type="cellIs" dxfId="2161" priority="2117" operator="lessThan">
      <formula>L161</formula>
    </cfRule>
  </conditionalFormatting>
  <conditionalFormatting sqref="M161">
    <cfRule type="cellIs" dxfId="2160" priority="2114" operator="lessThan">
      <formula>L161</formula>
    </cfRule>
  </conditionalFormatting>
  <conditionalFormatting sqref="M162">
    <cfRule type="cellIs" dxfId="2159" priority="2113" operator="lessThan">
      <formula>L162</formula>
    </cfRule>
  </conditionalFormatting>
  <conditionalFormatting sqref="M164">
    <cfRule type="cellIs" dxfId="2158" priority="2112" operator="lessThan">
      <formula>L164</formula>
    </cfRule>
  </conditionalFormatting>
  <conditionalFormatting sqref="M166">
    <cfRule type="cellIs" dxfId="2157" priority="2111" operator="lessThan">
      <formula>L166</formula>
    </cfRule>
  </conditionalFormatting>
  <conditionalFormatting sqref="M162">
    <cfRule type="cellIs" dxfId="2156" priority="2110" operator="lessThan">
      <formula>L162</formula>
    </cfRule>
  </conditionalFormatting>
  <conditionalFormatting sqref="M166">
    <cfRule type="cellIs" dxfId="2155" priority="2109" operator="lessThan">
      <formula>L166</formula>
    </cfRule>
  </conditionalFormatting>
  <conditionalFormatting sqref="M166">
    <cfRule type="cellIs" dxfId="2154" priority="2108" operator="lessThan">
      <formula>L166</formula>
    </cfRule>
  </conditionalFormatting>
  <conditionalFormatting sqref="M162">
    <cfRule type="cellIs" dxfId="2153" priority="2107" operator="lessThan">
      <formula>L162</formula>
    </cfRule>
  </conditionalFormatting>
  <conditionalFormatting sqref="M166">
    <cfRule type="cellIs" dxfId="2152" priority="2100" operator="lessThan">
      <formula>L166</formula>
    </cfRule>
  </conditionalFormatting>
  <conditionalFormatting sqref="M166">
    <cfRule type="cellIs" dxfId="2151" priority="2099" operator="lessThan">
      <formula>L166</formula>
    </cfRule>
  </conditionalFormatting>
  <conditionalFormatting sqref="M162">
    <cfRule type="cellIs" dxfId="2150" priority="2098" operator="lessThan">
      <formula>L162</formula>
    </cfRule>
  </conditionalFormatting>
  <conditionalFormatting sqref="M166">
    <cfRule type="cellIs" dxfId="2149" priority="2097" operator="lessThan">
      <formula>L166</formula>
    </cfRule>
  </conditionalFormatting>
  <conditionalFormatting sqref="M162">
    <cfRule type="cellIs" dxfId="2148" priority="2095" operator="lessThan">
      <formula>L162</formula>
    </cfRule>
  </conditionalFormatting>
  <conditionalFormatting sqref="M163">
    <cfRule type="cellIs" dxfId="2147" priority="2094" operator="lessThan">
      <formula>L163</formula>
    </cfRule>
  </conditionalFormatting>
  <conditionalFormatting sqref="M166">
    <cfRule type="cellIs" dxfId="2146" priority="2092" operator="lessThan">
      <formula>L166</formula>
    </cfRule>
  </conditionalFormatting>
  <conditionalFormatting sqref="M166">
    <cfRule type="cellIs" dxfId="2145" priority="2091" operator="lessThan">
      <formula>L166</formula>
    </cfRule>
  </conditionalFormatting>
  <conditionalFormatting sqref="M163">
    <cfRule type="cellIs" dxfId="2144" priority="2089" operator="lessThan">
      <formula>L163</formula>
    </cfRule>
  </conditionalFormatting>
  <conditionalFormatting sqref="M165">
    <cfRule type="cellIs" dxfId="2143" priority="2086" operator="lessThan">
      <formula>L165</formula>
    </cfRule>
  </conditionalFormatting>
  <conditionalFormatting sqref="M165">
    <cfRule type="cellIs" dxfId="2142" priority="2083" operator="lessThan">
      <formula>L165</formula>
    </cfRule>
  </conditionalFormatting>
  <conditionalFormatting sqref="M168:M169">
    <cfRule type="cellIs" dxfId="2141" priority="2080" operator="lessThan">
      <formula>L168</formula>
    </cfRule>
  </conditionalFormatting>
  <conditionalFormatting sqref="M168:M169">
    <cfRule type="cellIs" dxfId="2140" priority="2079" operator="lessThan">
      <formula>L168</formula>
    </cfRule>
  </conditionalFormatting>
  <conditionalFormatting sqref="M168:M169">
    <cfRule type="cellIs" dxfId="2139" priority="2078" operator="lessThan">
      <formula>L168</formula>
    </cfRule>
  </conditionalFormatting>
  <conditionalFormatting sqref="M168:M169">
    <cfRule type="cellIs" dxfId="2138" priority="2077" operator="lessThan">
      <formula>L168</formula>
    </cfRule>
  </conditionalFormatting>
  <conditionalFormatting sqref="M168:M169">
    <cfRule type="cellIs" dxfId="2137" priority="2074" operator="lessThan">
      <formula>L168</formula>
    </cfRule>
  </conditionalFormatting>
  <conditionalFormatting sqref="M159">
    <cfRule type="cellIs" dxfId="2136" priority="2162" operator="lessThan">
      <formula>L159</formula>
    </cfRule>
  </conditionalFormatting>
  <conditionalFormatting sqref="M163">
    <cfRule type="cellIs" dxfId="2135" priority="2161" operator="lessThan">
      <formula>L163</formula>
    </cfRule>
  </conditionalFormatting>
  <conditionalFormatting sqref="M163">
    <cfRule type="cellIs" dxfId="2134" priority="2160" operator="lessThan">
      <formula>L163</formula>
    </cfRule>
  </conditionalFormatting>
  <conditionalFormatting sqref="M163">
    <cfRule type="cellIs" dxfId="2133" priority="2159" operator="lessThan">
      <formula>L163</formula>
    </cfRule>
  </conditionalFormatting>
  <conditionalFormatting sqref="M164">
    <cfRule type="cellIs" dxfId="2132" priority="2158" operator="lessThan">
      <formula>L164</formula>
    </cfRule>
  </conditionalFormatting>
  <conditionalFormatting sqref="M160">
    <cfRule type="cellIs" dxfId="2131" priority="2157" operator="lessThan">
      <formula>L160</formula>
    </cfRule>
  </conditionalFormatting>
  <conditionalFormatting sqref="M164">
    <cfRule type="cellIs" dxfId="2130" priority="2156" operator="lessThan">
      <formula>L164</formula>
    </cfRule>
  </conditionalFormatting>
  <conditionalFormatting sqref="M163">
    <cfRule type="cellIs" dxfId="2129" priority="2155" operator="lessThan">
      <formula>L163</formula>
    </cfRule>
  </conditionalFormatting>
  <conditionalFormatting sqref="M164">
    <cfRule type="cellIs" dxfId="2128" priority="2154" operator="lessThan">
      <formula>L164</formula>
    </cfRule>
  </conditionalFormatting>
  <conditionalFormatting sqref="M160">
    <cfRule type="cellIs" dxfId="2127" priority="2153" operator="lessThan">
      <formula>L160</formula>
    </cfRule>
  </conditionalFormatting>
  <conditionalFormatting sqref="M164">
    <cfRule type="cellIs" dxfId="2126" priority="2152" operator="lessThan">
      <formula>L164</formula>
    </cfRule>
  </conditionalFormatting>
  <conditionalFormatting sqref="M164">
    <cfRule type="cellIs" dxfId="2125" priority="2151" operator="lessThan">
      <formula>L164</formula>
    </cfRule>
  </conditionalFormatting>
  <conditionalFormatting sqref="M160">
    <cfRule type="cellIs" dxfId="2124" priority="2150" operator="lessThan">
      <formula>L160</formula>
    </cfRule>
  </conditionalFormatting>
  <conditionalFormatting sqref="M161">
    <cfRule type="cellIs" dxfId="2123" priority="2149" operator="lessThan">
      <formula>L161</formula>
    </cfRule>
  </conditionalFormatting>
  <conditionalFormatting sqref="M163">
    <cfRule type="cellIs" dxfId="2122" priority="2148" operator="lessThan">
      <formula>L163</formula>
    </cfRule>
  </conditionalFormatting>
  <conditionalFormatting sqref="M164">
    <cfRule type="cellIs" dxfId="2121" priority="2147" operator="lessThan">
      <formula>L164</formula>
    </cfRule>
  </conditionalFormatting>
  <conditionalFormatting sqref="M164">
    <cfRule type="cellIs" dxfId="2120" priority="2146" operator="lessThan">
      <formula>L164</formula>
    </cfRule>
  </conditionalFormatting>
  <conditionalFormatting sqref="M164">
    <cfRule type="cellIs" dxfId="2119" priority="2145" operator="lessThan">
      <formula>L164</formula>
    </cfRule>
  </conditionalFormatting>
  <conditionalFormatting sqref="M161">
    <cfRule type="cellIs" dxfId="2118" priority="2144" operator="lessThan">
      <formula>L161</formula>
    </cfRule>
  </conditionalFormatting>
  <conditionalFormatting sqref="M164">
    <cfRule type="cellIs" dxfId="2117" priority="2143" operator="lessThan">
      <formula>L164</formula>
    </cfRule>
  </conditionalFormatting>
  <conditionalFormatting sqref="M161">
    <cfRule type="cellIs" dxfId="2116" priority="2142" operator="lessThan">
      <formula>L161</formula>
    </cfRule>
  </conditionalFormatting>
  <conditionalFormatting sqref="M161">
    <cfRule type="cellIs" dxfId="2115" priority="2141" operator="lessThan">
      <formula>L161</formula>
    </cfRule>
  </conditionalFormatting>
  <conditionalFormatting sqref="M166">
    <cfRule type="cellIs" dxfId="2114" priority="2140" operator="lessThan">
      <formula>L166</formula>
    </cfRule>
  </conditionalFormatting>
  <conditionalFormatting sqref="M164">
    <cfRule type="cellIs" dxfId="2113" priority="2139" operator="lessThan">
      <formula>L164</formula>
    </cfRule>
  </conditionalFormatting>
  <conditionalFormatting sqref="M164">
    <cfRule type="cellIs" dxfId="2112" priority="2138" operator="lessThan">
      <formula>L164</formula>
    </cfRule>
  </conditionalFormatting>
  <conditionalFormatting sqref="M164">
    <cfRule type="cellIs" dxfId="2111" priority="2137" operator="lessThan">
      <formula>L164</formula>
    </cfRule>
  </conditionalFormatting>
  <conditionalFormatting sqref="M161">
    <cfRule type="cellIs" dxfId="2110" priority="2136" operator="lessThan">
      <formula>L161</formula>
    </cfRule>
  </conditionalFormatting>
  <conditionalFormatting sqref="M164">
    <cfRule type="cellIs" dxfId="2109" priority="2135" operator="lessThan">
      <formula>L164</formula>
    </cfRule>
  </conditionalFormatting>
  <conditionalFormatting sqref="M161">
    <cfRule type="cellIs" dxfId="2108" priority="2134" operator="lessThan">
      <formula>L161</formula>
    </cfRule>
  </conditionalFormatting>
  <conditionalFormatting sqref="M161">
    <cfRule type="cellIs" dxfId="2107" priority="2133" operator="lessThan">
      <formula>L161</formula>
    </cfRule>
  </conditionalFormatting>
  <conditionalFormatting sqref="M162">
    <cfRule type="cellIs" dxfId="2106" priority="2132" operator="lessThan">
      <formula>L162</formula>
    </cfRule>
  </conditionalFormatting>
  <conditionalFormatting sqref="M164">
    <cfRule type="cellIs" dxfId="2105" priority="2131" operator="lessThan">
      <formula>L164</formula>
    </cfRule>
  </conditionalFormatting>
  <conditionalFormatting sqref="M166">
    <cfRule type="cellIs" dxfId="2104" priority="2130" operator="lessThan">
      <formula>L166</formula>
    </cfRule>
  </conditionalFormatting>
  <conditionalFormatting sqref="M162">
    <cfRule type="cellIs" dxfId="2103" priority="2129" operator="lessThan">
      <formula>L162</formula>
    </cfRule>
  </conditionalFormatting>
  <conditionalFormatting sqref="M166">
    <cfRule type="cellIs" dxfId="2102" priority="2128" operator="lessThan">
      <formula>L166</formula>
    </cfRule>
  </conditionalFormatting>
  <conditionalFormatting sqref="M166">
    <cfRule type="cellIs" dxfId="2101" priority="2127" operator="lessThan">
      <formula>L166</formula>
    </cfRule>
  </conditionalFormatting>
  <conditionalFormatting sqref="M162">
    <cfRule type="cellIs" dxfId="2100" priority="2126" operator="lessThan">
      <formula>L162</formula>
    </cfRule>
  </conditionalFormatting>
  <conditionalFormatting sqref="M166">
    <cfRule type="cellIs" dxfId="2099" priority="2125" operator="lessThan">
      <formula>L166</formula>
    </cfRule>
  </conditionalFormatting>
  <conditionalFormatting sqref="M166">
    <cfRule type="cellIs" dxfId="2098" priority="2124" operator="lessThan">
      <formula>L166</formula>
    </cfRule>
  </conditionalFormatting>
  <conditionalFormatting sqref="M162">
    <cfRule type="cellIs" dxfId="2097" priority="2123" operator="lessThan">
      <formula>L162</formula>
    </cfRule>
  </conditionalFormatting>
  <conditionalFormatting sqref="M165">
    <cfRule type="cellIs" dxfId="2096" priority="2122" operator="lessThan">
      <formula>L165</formula>
    </cfRule>
  </conditionalFormatting>
  <conditionalFormatting sqref="M168:M169">
    <cfRule type="cellIs" dxfId="2095" priority="2121" operator="lessThan">
      <formula>L168</formula>
    </cfRule>
  </conditionalFormatting>
  <conditionalFormatting sqref="M164">
    <cfRule type="cellIs" dxfId="2094" priority="2120" operator="lessThan">
      <formula>L164</formula>
    </cfRule>
  </conditionalFormatting>
  <conditionalFormatting sqref="M164">
    <cfRule type="cellIs" dxfId="2093" priority="2119" operator="lessThan">
      <formula>L164</formula>
    </cfRule>
  </conditionalFormatting>
  <conditionalFormatting sqref="M164">
    <cfRule type="cellIs" dxfId="2092" priority="2118" operator="lessThan">
      <formula>L164</formula>
    </cfRule>
  </conditionalFormatting>
  <conditionalFormatting sqref="M164">
    <cfRule type="cellIs" dxfId="2091" priority="2116" operator="lessThan">
      <formula>L164</formula>
    </cfRule>
  </conditionalFormatting>
  <conditionalFormatting sqref="M161">
    <cfRule type="cellIs" dxfId="2090" priority="2115" operator="lessThan">
      <formula>L161</formula>
    </cfRule>
  </conditionalFormatting>
  <conditionalFormatting sqref="M166">
    <cfRule type="cellIs" dxfId="2089" priority="2106" operator="lessThan">
      <formula>L166</formula>
    </cfRule>
  </conditionalFormatting>
  <conditionalFormatting sqref="M166">
    <cfRule type="cellIs" dxfId="2088" priority="2105" operator="lessThan">
      <formula>L166</formula>
    </cfRule>
  </conditionalFormatting>
  <conditionalFormatting sqref="M162">
    <cfRule type="cellIs" dxfId="2087" priority="2104" operator="lessThan">
      <formula>L162</formula>
    </cfRule>
  </conditionalFormatting>
  <conditionalFormatting sqref="M165">
    <cfRule type="cellIs" dxfId="2086" priority="2103" operator="lessThan">
      <formula>L165</formula>
    </cfRule>
  </conditionalFormatting>
  <conditionalFormatting sqref="M166">
    <cfRule type="cellIs" dxfId="2085" priority="2102" operator="lessThan">
      <formula>L166</formula>
    </cfRule>
  </conditionalFormatting>
  <conditionalFormatting sqref="M162">
    <cfRule type="cellIs" dxfId="2084" priority="2101" operator="lessThan">
      <formula>L162</formula>
    </cfRule>
  </conditionalFormatting>
  <conditionalFormatting sqref="M166">
    <cfRule type="cellIs" dxfId="2083" priority="2096" operator="lessThan">
      <formula>L166</formula>
    </cfRule>
  </conditionalFormatting>
  <conditionalFormatting sqref="M166">
    <cfRule type="cellIs" dxfId="2082" priority="2093" operator="lessThan">
      <formula>L166</formula>
    </cfRule>
  </conditionalFormatting>
  <conditionalFormatting sqref="M165">
    <cfRule type="cellIs" dxfId="2081" priority="2090" operator="lessThan">
      <formula>L165</formula>
    </cfRule>
  </conditionalFormatting>
  <conditionalFormatting sqref="M165">
    <cfRule type="cellIs" dxfId="2080" priority="2088" operator="lessThan">
      <formula>L165</formula>
    </cfRule>
  </conditionalFormatting>
  <conditionalFormatting sqref="M166">
    <cfRule type="cellIs" dxfId="2079" priority="2087" operator="lessThan">
      <formula>L166</formula>
    </cfRule>
  </conditionalFormatting>
  <conditionalFormatting sqref="M163">
    <cfRule type="cellIs" dxfId="2078" priority="2085" operator="lessThan">
      <formula>L163</formula>
    </cfRule>
  </conditionalFormatting>
  <conditionalFormatting sqref="M165">
    <cfRule type="cellIs" dxfId="2077" priority="2084" operator="lessThan">
      <formula>L165</formula>
    </cfRule>
  </conditionalFormatting>
  <conditionalFormatting sqref="M163">
    <cfRule type="cellIs" dxfId="2076" priority="2082" operator="lessThan">
      <formula>L163</formula>
    </cfRule>
  </conditionalFormatting>
  <conditionalFormatting sqref="M168:M169">
    <cfRule type="cellIs" dxfId="2075" priority="2081" operator="lessThan">
      <formula>L168</formula>
    </cfRule>
  </conditionalFormatting>
  <conditionalFormatting sqref="M168:M169">
    <cfRule type="cellIs" dxfId="2074" priority="2076" operator="lessThan">
      <formula>L168</formula>
    </cfRule>
  </conditionalFormatting>
  <conditionalFormatting sqref="M168:M169">
    <cfRule type="cellIs" dxfId="2073" priority="2075" operator="lessThan">
      <formula>L168</formula>
    </cfRule>
  </conditionalFormatting>
  <conditionalFormatting sqref="M163">
    <cfRule type="cellIs" dxfId="2072" priority="2039" operator="lessThan">
      <formula>L163</formula>
    </cfRule>
  </conditionalFormatting>
  <conditionalFormatting sqref="M166">
    <cfRule type="cellIs" dxfId="2071" priority="2038" operator="lessThan">
      <formula>L166</formula>
    </cfRule>
  </conditionalFormatting>
  <conditionalFormatting sqref="M166">
    <cfRule type="cellIs" dxfId="2070" priority="2037" operator="lessThan">
      <formula>L166</formula>
    </cfRule>
  </conditionalFormatting>
  <conditionalFormatting sqref="M166">
    <cfRule type="cellIs" dxfId="2069" priority="2036" operator="lessThan">
      <formula>L166</formula>
    </cfRule>
  </conditionalFormatting>
  <conditionalFormatting sqref="M165">
    <cfRule type="cellIs" dxfId="2068" priority="2035" operator="lessThan">
      <formula>L165</formula>
    </cfRule>
  </conditionalFormatting>
  <conditionalFormatting sqref="M163">
    <cfRule type="cellIs" dxfId="2067" priority="2034" operator="lessThan">
      <formula>L163</formula>
    </cfRule>
  </conditionalFormatting>
  <conditionalFormatting sqref="M165">
    <cfRule type="cellIs" dxfId="2066" priority="2033" operator="lessThan">
      <formula>L165</formula>
    </cfRule>
  </conditionalFormatting>
  <conditionalFormatting sqref="M166">
    <cfRule type="cellIs" dxfId="2065" priority="2032" operator="lessThan">
      <formula>L166</formula>
    </cfRule>
  </conditionalFormatting>
  <conditionalFormatting sqref="M165">
    <cfRule type="cellIs" dxfId="2064" priority="2031" operator="lessThan">
      <formula>L165</formula>
    </cfRule>
  </conditionalFormatting>
  <conditionalFormatting sqref="M163">
    <cfRule type="cellIs" dxfId="2063" priority="2030" operator="lessThan">
      <formula>L163</formula>
    </cfRule>
  </conditionalFormatting>
  <conditionalFormatting sqref="M165">
    <cfRule type="cellIs" dxfId="2062" priority="2021" operator="lessThan">
      <formula>L165</formula>
    </cfRule>
  </conditionalFormatting>
  <conditionalFormatting sqref="M166">
    <cfRule type="cellIs" dxfId="2061" priority="2020" operator="lessThan">
      <formula>L166</formula>
    </cfRule>
  </conditionalFormatting>
  <conditionalFormatting sqref="M165">
    <cfRule type="cellIs" dxfId="2060" priority="2019" operator="lessThan">
      <formula>L165</formula>
    </cfRule>
  </conditionalFormatting>
  <conditionalFormatting sqref="M163">
    <cfRule type="cellIs" dxfId="2059" priority="2018" operator="lessThan">
      <formula>L163</formula>
    </cfRule>
  </conditionalFormatting>
  <conditionalFormatting sqref="M165">
    <cfRule type="cellIs" dxfId="2058" priority="2017" operator="lessThan">
      <formula>L165</formula>
    </cfRule>
  </conditionalFormatting>
  <conditionalFormatting sqref="M163">
    <cfRule type="cellIs" dxfId="2057" priority="2015" operator="lessThan">
      <formula>L163</formula>
    </cfRule>
  </conditionalFormatting>
  <conditionalFormatting sqref="M164">
    <cfRule type="cellIs" dxfId="2056" priority="2014" operator="lessThan">
      <formula>L164</formula>
    </cfRule>
  </conditionalFormatting>
  <conditionalFormatting sqref="M166">
    <cfRule type="cellIs" dxfId="2055" priority="2013" operator="lessThan">
      <formula>L166</formula>
    </cfRule>
  </conditionalFormatting>
  <conditionalFormatting sqref="M165">
    <cfRule type="cellIs" dxfId="2054" priority="2011" operator="lessThan">
      <formula>L165</formula>
    </cfRule>
  </conditionalFormatting>
  <conditionalFormatting sqref="M165">
    <cfRule type="cellIs" dxfId="2053" priority="2010" operator="lessThan">
      <formula>L165</formula>
    </cfRule>
  </conditionalFormatting>
  <conditionalFormatting sqref="M164">
    <cfRule type="cellIs" dxfId="2052" priority="2009" operator="lessThan">
      <formula>L164</formula>
    </cfRule>
  </conditionalFormatting>
  <conditionalFormatting sqref="M164">
    <cfRule type="cellIs" dxfId="2051" priority="2073" operator="lessThan">
      <formula>L164</formula>
    </cfRule>
  </conditionalFormatting>
  <conditionalFormatting sqref="M164">
    <cfRule type="cellIs" dxfId="2050" priority="2072" operator="lessThan">
      <formula>L164</formula>
    </cfRule>
  </conditionalFormatting>
  <conditionalFormatting sqref="M164">
    <cfRule type="cellIs" dxfId="2049" priority="2071" operator="lessThan">
      <formula>L164</formula>
    </cfRule>
  </conditionalFormatting>
  <conditionalFormatting sqref="M164">
    <cfRule type="cellIs" dxfId="2048" priority="2070" operator="lessThan">
      <formula>L164</formula>
    </cfRule>
  </conditionalFormatting>
  <conditionalFormatting sqref="M164">
    <cfRule type="cellIs" dxfId="2047" priority="2069" operator="lessThan">
      <formula>L164</formula>
    </cfRule>
  </conditionalFormatting>
  <conditionalFormatting sqref="M166">
    <cfRule type="cellIs" dxfId="2046" priority="2068" operator="lessThan">
      <formula>L166</formula>
    </cfRule>
  </conditionalFormatting>
  <conditionalFormatting sqref="M166">
    <cfRule type="cellIs" dxfId="2045" priority="2067" operator="lessThan">
      <formula>L166</formula>
    </cfRule>
  </conditionalFormatting>
  <conditionalFormatting sqref="M166">
    <cfRule type="cellIs" dxfId="2044" priority="2066" operator="lessThan">
      <formula>L166</formula>
    </cfRule>
  </conditionalFormatting>
  <conditionalFormatting sqref="M166">
    <cfRule type="cellIs" dxfId="2043" priority="2065" operator="lessThan">
      <formula>L166</formula>
    </cfRule>
  </conditionalFormatting>
  <conditionalFormatting sqref="M166">
    <cfRule type="cellIs" dxfId="2042" priority="2064" operator="lessThan">
      <formula>L166</formula>
    </cfRule>
  </conditionalFormatting>
  <conditionalFormatting sqref="M165">
    <cfRule type="cellIs" dxfId="2041" priority="2063" operator="lessThan">
      <formula>L165</formula>
    </cfRule>
  </conditionalFormatting>
  <conditionalFormatting sqref="M166">
    <cfRule type="cellIs" dxfId="2040" priority="2062" operator="lessThan">
      <formula>L166</formula>
    </cfRule>
  </conditionalFormatting>
  <conditionalFormatting sqref="M166">
    <cfRule type="cellIs" dxfId="2039" priority="2061" operator="lessThan">
      <formula>L166</formula>
    </cfRule>
  </conditionalFormatting>
  <conditionalFormatting sqref="M166">
    <cfRule type="cellIs" dxfId="2038" priority="2060" operator="lessThan">
      <formula>L166</formula>
    </cfRule>
  </conditionalFormatting>
  <conditionalFormatting sqref="M166">
    <cfRule type="cellIs" dxfId="2037" priority="2059" operator="lessThan">
      <formula>L166</formula>
    </cfRule>
  </conditionalFormatting>
  <conditionalFormatting sqref="M166">
    <cfRule type="cellIs" dxfId="2036" priority="2058" operator="lessThan">
      <formula>L166</formula>
    </cfRule>
  </conditionalFormatting>
  <conditionalFormatting sqref="M163">
    <cfRule type="cellIs" dxfId="2035" priority="2057" operator="lessThan">
      <formula>L163</formula>
    </cfRule>
  </conditionalFormatting>
  <conditionalFormatting sqref="M166">
    <cfRule type="cellIs" dxfId="2034" priority="2056" operator="lessThan">
      <formula>L166</formula>
    </cfRule>
  </conditionalFormatting>
  <conditionalFormatting sqref="M166">
    <cfRule type="cellIs" dxfId="2033" priority="2055" operator="lessThan">
      <formula>L166</formula>
    </cfRule>
  </conditionalFormatting>
  <conditionalFormatting sqref="M166">
    <cfRule type="cellIs" dxfId="2032" priority="2054" operator="lessThan">
      <formula>L166</formula>
    </cfRule>
  </conditionalFormatting>
  <conditionalFormatting sqref="M165">
    <cfRule type="cellIs" dxfId="2031" priority="2053" operator="lessThan">
      <formula>L165</formula>
    </cfRule>
  </conditionalFormatting>
  <conditionalFormatting sqref="M163">
    <cfRule type="cellIs" dxfId="2030" priority="2052" operator="lessThan">
      <formula>L163</formula>
    </cfRule>
  </conditionalFormatting>
  <conditionalFormatting sqref="M165">
    <cfRule type="cellIs" dxfId="2029" priority="2051" operator="lessThan">
      <formula>L165</formula>
    </cfRule>
  </conditionalFormatting>
  <conditionalFormatting sqref="M166">
    <cfRule type="cellIs" dxfId="2028" priority="2050" operator="lessThan">
      <formula>L166</formula>
    </cfRule>
  </conditionalFormatting>
  <conditionalFormatting sqref="M165">
    <cfRule type="cellIs" dxfId="2027" priority="2049" operator="lessThan">
      <formula>L165</formula>
    </cfRule>
  </conditionalFormatting>
  <conditionalFormatting sqref="M163">
    <cfRule type="cellIs" dxfId="2026" priority="2048" operator="lessThan">
      <formula>L163</formula>
    </cfRule>
  </conditionalFormatting>
  <conditionalFormatting sqref="M165">
    <cfRule type="cellIs" dxfId="2025" priority="2047" operator="lessThan">
      <formula>L165</formula>
    </cfRule>
  </conditionalFormatting>
  <conditionalFormatting sqref="M165">
    <cfRule type="cellIs" dxfId="2024" priority="2046" operator="lessThan">
      <formula>L165</formula>
    </cfRule>
  </conditionalFormatting>
  <conditionalFormatting sqref="M163">
    <cfRule type="cellIs" dxfId="2023" priority="2045" operator="lessThan">
      <formula>L163</formula>
    </cfRule>
  </conditionalFormatting>
  <conditionalFormatting sqref="M166">
    <cfRule type="cellIs" dxfId="2022" priority="2044" operator="lessThan">
      <formula>L166</formula>
    </cfRule>
  </conditionalFormatting>
  <conditionalFormatting sqref="M166">
    <cfRule type="cellIs" dxfId="2021" priority="2043" operator="lessThan">
      <formula>L166</formula>
    </cfRule>
  </conditionalFormatting>
  <conditionalFormatting sqref="M166">
    <cfRule type="cellIs" dxfId="2020" priority="2042" operator="lessThan">
      <formula>L166</formula>
    </cfRule>
  </conditionalFormatting>
  <conditionalFormatting sqref="M166">
    <cfRule type="cellIs" dxfId="2019" priority="2041" operator="lessThan">
      <formula>L166</formula>
    </cfRule>
  </conditionalFormatting>
  <conditionalFormatting sqref="M166">
    <cfRule type="cellIs" dxfId="2018" priority="2040" operator="lessThan">
      <formula>L166</formula>
    </cfRule>
  </conditionalFormatting>
  <conditionalFormatting sqref="M165">
    <cfRule type="cellIs" dxfId="2017" priority="2029" operator="lessThan">
      <formula>L165</formula>
    </cfRule>
  </conditionalFormatting>
  <conditionalFormatting sqref="M165">
    <cfRule type="cellIs" dxfId="2016" priority="2028" operator="lessThan">
      <formula>L165</formula>
    </cfRule>
  </conditionalFormatting>
  <conditionalFormatting sqref="M163">
    <cfRule type="cellIs" dxfId="2015" priority="2027" operator="lessThan">
      <formula>L163</formula>
    </cfRule>
  </conditionalFormatting>
  <conditionalFormatting sqref="M166">
    <cfRule type="cellIs" dxfId="2014" priority="2026" operator="lessThan">
      <formula>L166</formula>
    </cfRule>
  </conditionalFormatting>
  <conditionalFormatting sqref="M166">
    <cfRule type="cellIs" dxfId="2013" priority="2025" operator="lessThan">
      <formula>L166</formula>
    </cfRule>
  </conditionalFormatting>
  <conditionalFormatting sqref="M166">
    <cfRule type="cellIs" dxfId="2012" priority="2024" operator="lessThan">
      <formula>L166</formula>
    </cfRule>
  </conditionalFormatting>
  <conditionalFormatting sqref="M165">
    <cfRule type="cellIs" dxfId="2011" priority="2023" operator="lessThan">
      <formula>L165</formula>
    </cfRule>
  </conditionalFormatting>
  <conditionalFormatting sqref="M163">
    <cfRule type="cellIs" dxfId="2010" priority="2022" operator="lessThan">
      <formula>L163</formula>
    </cfRule>
  </conditionalFormatting>
  <conditionalFormatting sqref="M165">
    <cfRule type="cellIs" dxfId="2009" priority="2016" operator="lessThan">
      <formula>L165</formula>
    </cfRule>
  </conditionalFormatting>
  <conditionalFormatting sqref="M165">
    <cfRule type="cellIs" dxfId="2008" priority="2012" operator="lessThan">
      <formula>L165</formula>
    </cfRule>
  </conditionalFormatting>
  <conditionalFormatting sqref="M165">
    <cfRule type="cellIs" dxfId="2007" priority="2008" operator="lessThan">
      <formula>L165</formula>
    </cfRule>
  </conditionalFormatting>
  <conditionalFormatting sqref="M164">
    <cfRule type="cellIs" dxfId="2006" priority="2007" operator="lessThan">
      <formula>L164</formula>
    </cfRule>
  </conditionalFormatting>
  <conditionalFormatting sqref="M164">
    <cfRule type="cellIs" dxfId="2005" priority="2006" operator="lessThan">
      <formula>L164</formula>
    </cfRule>
  </conditionalFormatting>
  <conditionalFormatting sqref="M165">
    <cfRule type="cellIs" dxfId="2004" priority="1998" operator="lessThan">
      <formula>L165</formula>
    </cfRule>
  </conditionalFormatting>
  <conditionalFormatting sqref="M165">
    <cfRule type="cellIs" dxfId="2003" priority="1997" operator="lessThan">
      <formula>L165</formula>
    </cfRule>
  </conditionalFormatting>
  <conditionalFormatting sqref="M165">
    <cfRule type="cellIs" dxfId="2002" priority="1996" operator="lessThan">
      <formula>L165</formula>
    </cfRule>
  </conditionalFormatting>
  <conditionalFormatting sqref="M165">
    <cfRule type="cellIs" dxfId="2001" priority="1991" operator="lessThan">
      <formula>L165</formula>
    </cfRule>
  </conditionalFormatting>
  <conditionalFormatting sqref="M165">
    <cfRule type="cellIs" dxfId="2000" priority="1990" operator="lessThan">
      <formula>L165</formula>
    </cfRule>
  </conditionalFormatting>
  <conditionalFormatting sqref="M165">
    <cfRule type="cellIs" dxfId="1999" priority="1989" operator="lessThan">
      <formula>L165</formula>
    </cfRule>
  </conditionalFormatting>
  <conditionalFormatting sqref="M165">
    <cfRule type="cellIs" dxfId="1998" priority="1986" operator="lessThan">
      <formula>L165</formula>
    </cfRule>
  </conditionalFormatting>
  <conditionalFormatting sqref="M165">
    <cfRule type="cellIs" dxfId="1997" priority="1985" operator="lessThan">
      <formula>L165</formula>
    </cfRule>
  </conditionalFormatting>
  <conditionalFormatting sqref="M168:M169">
    <cfRule type="cellIs" dxfId="1996" priority="1981" operator="lessThan">
      <formula>L168</formula>
    </cfRule>
  </conditionalFormatting>
  <conditionalFormatting sqref="M168:M169">
    <cfRule type="cellIs" dxfId="1995" priority="1979" operator="lessThan">
      <formula>L168</formula>
    </cfRule>
  </conditionalFormatting>
  <conditionalFormatting sqref="M165">
    <cfRule type="cellIs" dxfId="1994" priority="2005" operator="lessThan">
      <formula>L165</formula>
    </cfRule>
  </conditionalFormatting>
  <conditionalFormatting sqref="M165">
    <cfRule type="cellIs" dxfId="1993" priority="2004" operator="lessThan">
      <formula>L165</formula>
    </cfRule>
  </conditionalFormatting>
  <conditionalFormatting sqref="M165">
    <cfRule type="cellIs" dxfId="1992" priority="2003" operator="lessThan">
      <formula>L165</formula>
    </cfRule>
  </conditionalFormatting>
  <conditionalFormatting sqref="M165">
    <cfRule type="cellIs" dxfId="1991" priority="2002" operator="lessThan">
      <formula>L165</formula>
    </cfRule>
  </conditionalFormatting>
  <conditionalFormatting sqref="M165">
    <cfRule type="cellIs" dxfId="1990" priority="2001" operator="lessThan">
      <formula>L165</formula>
    </cfRule>
  </conditionalFormatting>
  <conditionalFormatting sqref="M165">
    <cfRule type="cellIs" dxfId="1989" priority="2000" operator="lessThan">
      <formula>L165</formula>
    </cfRule>
  </conditionalFormatting>
  <conditionalFormatting sqref="M168:M169">
    <cfRule type="cellIs" dxfId="1988" priority="1999" operator="lessThan">
      <formula>L168</formula>
    </cfRule>
  </conditionalFormatting>
  <conditionalFormatting sqref="M165">
    <cfRule type="cellIs" dxfId="1987" priority="1995" operator="lessThan">
      <formula>L165</formula>
    </cfRule>
  </conditionalFormatting>
  <conditionalFormatting sqref="M165">
    <cfRule type="cellIs" dxfId="1986" priority="1994" operator="lessThan">
      <formula>L165</formula>
    </cfRule>
  </conditionalFormatting>
  <conditionalFormatting sqref="M168:M169">
    <cfRule type="cellIs" dxfId="1985" priority="1993" operator="lessThan">
      <formula>L168</formula>
    </cfRule>
  </conditionalFormatting>
  <conditionalFormatting sqref="M165">
    <cfRule type="cellIs" dxfId="1984" priority="1992" operator="lessThan">
      <formula>L165</formula>
    </cfRule>
  </conditionalFormatting>
  <conditionalFormatting sqref="M165">
    <cfRule type="cellIs" dxfId="1983" priority="1988" operator="lessThan">
      <formula>L165</formula>
    </cfRule>
  </conditionalFormatting>
  <conditionalFormatting sqref="M165">
    <cfRule type="cellIs" dxfId="1982" priority="1987" operator="lessThan">
      <formula>L165</formula>
    </cfRule>
  </conditionalFormatting>
  <conditionalFormatting sqref="M168:M169">
    <cfRule type="cellIs" dxfId="1981" priority="1984" operator="lessThan">
      <formula>L168</formula>
    </cfRule>
  </conditionalFormatting>
  <conditionalFormatting sqref="M168:M169">
    <cfRule type="cellIs" dxfId="1980" priority="1983" operator="lessThan">
      <formula>L168</formula>
    </cfRule>
  </conditionalFormatting>
  <conditionalFormatting sqref="M165">
    <cfRule type="cellIs" dxfId="1979" priority="1982" operator="lessThan">
      <formula>L165</formula>
    </cfRule>
  </conditionalFormatting>
  <conditionalFormatting sqref="M168:M169">
    <cfRule type="cellIs" dxfId="1978" priority="1980" operator="lessThan">
      <formula>L168</formula>
    </cfRule>
  </conditionalFormatting>
  <conditionalFormatting sqref="M165">
    <cfRule type="cellIs" dxfId="1977" priority="1953" operator="lessThan">
      <formula>L165</formula>
    </cfRule>
  </conditionalFormatting>
  <conditionalFormatting sqref="M165">
    <cfRule type="cellIs" dxfId="1976" priority="1952" operator="lessThan">
      <formula>L165</formula>
    </cfRule>
  </conditionalFormatting>
  <conditionalFormatting sqref="M165">
    <cfRule type="cellIs" dxfId="1975" priority="1951" operator="lessThan">
      <formula>L165</formula>
    </cfRule>
  </conditionalFormatting>
  <conditionalFormatting sqref="M168:M169">
    <cfRule type="cellIs" dxfId="1974" priority="1950" operator="lessThan">
      <formula>L168</formula>
    </cfRule>
  </conditionalFormatting>
  <conditionalFormatting sqref="M168:M169">
    <cfRule type="cellIs" dxfId="1973" priority="1949" operator="lessThan">
      <formula>L168</formula>
    </cfRule>
  </conditionalFormatting>
  <conditionalFormatting sqref="M165">
    <cfRule type="cellIs" dxfId="1972" priority="1948" operator="lessThan">
      <formula>L165</formula>
    </cfRule>
  </conditionalFormatting>
  <conditionalFormatting sqref="M168:M169">
    <cfRule type="cellIs" dxfId="1971" priority="1947" operator="lessThan">
      <formula>L168</formula>
    </cfRule>
  </conditionalFormatting>
  <conditionalFormatting sqref="M168:M169">
    <cfRule type="cellIs" dxfId="1970" priority="1940" operator="lessThan">
      <formula>L168</formula>
    </cfRule>
  </conditionalFormatting>
  <conditionalFormatting sqref="M165">
    <cfRule type="cellIs" dxfId="1969" priority="1939" operator="lessThan">
      <formula>L165</formula>
    </cfRule>
  </conditionalFormatting>
  <conditionalFormatting sqref="M168:M169">
    <cfRule type="cellIs" dxfId="1968" priority="1938" operator="lessThan">
      <formula>L168</formula>
    </cfRule>
  </conditionalFormatting>
  <conditionalFormatting sqref="M168:M169">
    <cfRule type="cellIs" dxfId="1967" priority="1937" operator="lessThan">
      <formula>L168</formula>
    </cfRule>
  </conditionalFormatting>
  <conditionalFormatting sqref="M165">
    <cfRule type="cellIs" dxfId="1966" priority="1935" operator="lessThan">
      <formula>L165</formula>
    </cfRule>
  </conditionalFormatting>
  <conditionalFormatting sqref="M168:M169">
    <cfRule type="cellIs" dxfId="1965" priority="1933" operator="lessThan">
      <formula>L168</formula>
    </cfRule>
  </conditionalFormatting>
  <conditionalFormatting sqref="M168:M169">
    <cfRule type="cellIs" dxfId="1964" priority="1932" operator="lessThan">
      <formula>L168</formula>
    </cfRule>
  </conditionalFormatting>
  <conditionalFormatting sqref="M165">
    <cfRule type="cellIs" dxfId="1963" priority="1978" operator="lessThan">
      <formula>L165</formula>
    </cfRule>
  </conditionalFormatting>
  <conditionalFormatting sqref="M165">
    <cfRule type="cellIs" dxfId="1962" priority="1977" operator="lessThan">
      <formula>L165</formula>
    </cfRule>
  </conditionalFormatting>
  <conditionalFormatting sqref="M165">
    <cfRule type="cellIs" dxfId="1961" priority="1976" operator="lessThan">
      <formula>L165</formula>
    </cfRule>
  </conditionalFormatting>
  <conditionalFormatting sqref="M165">
    <cfRule type="cellIs" dxfId="1960" priority="1975" operator="lessThan">
      <formula>L165</formula>
    </cfRule>
  </conditionalFormatting>
  <conditionalFormatting sqref="M165">
    <cfRule type="cellIs" dxfId="1959" priority="1974" operator="lessThan">
      <formula>L165</formula>
    </cfRule>
  </conditionalFormatting>
  <conditionalFormatting sqref="M168:M169">
    <cfRule type="cellIs" dxfId="1958" priority="1973" operator="lessThan">
      <formula>L168</formula>
    </cfRule>
  </conditionalFormatting>
  <conditionalFormatting sqref="M165">
    <cfRule type="cellIs" dxfId="1957" priority="1972" operator="lessThan">
      <formula>L165</formula>
    </cfRule>
  </conditionalFormatting>
  <conditionalFormatting sqref="M165">
    <cfRule type="cellIs" dxfId="1956" priority="1971" operator="lessThan">
      <formula>L165</formula>
    </cfRule>
  </conditionalFormatting>
  <conditionalFormatting sqref="M165">
    <cfRule type="cellIs" dxfId="1955" priority="1970" operator="lessThan">
      <formula>L165</formula>
    </cfRule>
  </conditionalFormatting>
  <conditionalFormatting sqref="M165">
    <cfRule type="cellIs" dxfId="1954" priority="1969" operator="lessThan">
      <formula>L165</formula>
    </cfRule>
  </conditionalFormatting>
  <conditionalFormatting sqref="M165">
    <cfRule type="cellIs" dxfId="1953" priority="1968" operator="lessThan">
      <formula>L165</formula>
    </cfRule>
  </conditionalFormatting>
  <conditionalFormatting sqref="M165">
    <cfRule type="cellIs" dxfId="1952" priority="1967" operator="lessThan">
      <formula>L165</formula>
    </cfRule>
  </conditionalFormatting>
  <conditionalFormatting sqref="M165">
    <cfRule type="cellIs" dxfId="1951" priority="1966" operator="lessThan">
      <formula>L165</formula>
    </cfRule>
  </conditionalFormatting>
  <conditionalFormatting sqref="M165">
    <cfRule type="cellIs" dxfId="1950" priority="1965" operator="lessThan">
      <formula>L165</formula>
    </cfRule>
  </conditionalFormatting>
  <conditionalFormatting sqref="M168:M169">
    <cfRule type="cellIs" dxfId="1949" priority="1964" operator="lessThan">
      <formula>L168</formula>
    </cfRule>
  </conditionalFormatting>
  <conditionalFormatting sqref="M168:M169">
    <cfRule type="cellIs" dxfId="1948" priority="1963" operator="lessThan">
      <formula>L168</formula>
    </cfRule>
  </conditionalFormatting>
  <conditionalFormatting sqref="M165">
    <cfRule type="cellIs" dxfId="1947" priority="1962" operator="lessThan">
      <formula>L165</formula>
    </cfRule>
  </conditionalFormatting>
  <conditionalFormatting sqref="M168:M169">
    <cfRule type="cellIs" dxfId="1946" priority="1961" operator="lessThan">
      <formula>L168</formula>
    </cfRule>
  </conditionalFormatting>
  <conditionalFormatting sqref="M168:M169">
    <cfRule type="cellIs" dxfId="1945" priority="1960" operator="lessThan">
      <formula>L168</formula>
    </cfRule>
  </conditionalFormatting>
  <conditionalFormatting sqref="M168:M169">
    <cfRule type="cellIs" dxfId="1944" priority="1959" operator="lessThan">
      <formula>L168</formula>
    </cfRule>
  </conditionalFormatting>
  <conditionalFormatting sqref="M165">
    <cfRule type="cellIs" dxfId="1943" priority="1958" operator="lessThan">
      <formula>L165</formula>
    </cfRule>
  </conditionalFormatting>
  <conditionalFormatting sqref="M165">
    <cfRule type="cellIs" dxfId="1942" priority="1957" operator="lessThan">
      <formula>L165</formula>
    </cfRule>
  </conditionalFormatting>
  <conditionalFormatting sqref="M165">
    <cfRule type="cellIs" dxfId="1941" priority="1956" operator="lessThan">
      <formula>L165</formula>
    </cfRule>
  </conditionalFormatting>
  <conditionalFormatting sqref="M165">
    <cfRule type="cellIs" dxfId="1940" priority="1955" operator="lessThan">
      <formula>L165</formula>
    </cfRule>
  </conditionalFormatting>
  <conditionalFormatting sqref="M165">
    <cfRule type="cellIs" dxfId="1939" priority="1954" operator="lessThan">
      <formula>L165</formula>
    </cfRule>
  </conditionalFormatting>
  <conditionalFormatting sqref="M168:M169">
    <cfRule type="cellIs" dxfId="1938" priority="1946" operator="lessThan">
      <formula>L168</formula>
    </cfRule>
  </conditionalFormatting>
  <conditionalFormatting sqref="M168:M169">
    <cfRule type="cellIs" dxfId="1937" priority="1945" operator="lessThan">
      <formula>L168</formula>
    </cfRule>
  </conditionalFormatting>
  <conditionalFormatting sqref="M165">
    <cfRule type="cellIs" dxfId="1936" priority="1944" operator="lessThan">
      <formula>L165</formula>
    </cfRule>
  </conditionalFormatting>
  <conditionalFormatting sqref="M165">
    <cfRule type="cellIs" dxfId="1935" priority="1943" operator="lessThan">
      <formula>L165</formula>
    </cfRule>
  </conditionalFormatting>
  <conditionalFormatting sqref="M165">
    <cfRule type="cellIs" dxfId="1934" priority="1942" operator="lessThan">
      <formula>L165</formula>
    </cfRule>
  </conditionalFormatting>
  <conditionalFormatting sqref="M168:M169">
    <cfRule type="cellIs" dxfId="1933" priority="1941" operator="lessThan">
      <formula>L168</formula>
    </cfRule>
  </conditionalFormatting>
  <conditionalFormatting sqref="M168:M169">
    <cfRule type="cellIs" dxfId="1932" priority="1936" operator="lessThan">
      <formula>L168</formula>
    </cfRule>
  </conditionalFormatting>
  <conditionalFormatting sqref="M168:M169">
    <cfRule type="cellIs" dxfId="1931" priority="1934" operator="lessThan">
      <formula>L168</formula>
    </cfRule>
  </conditionalFormatting>
  <conditionalFormatting sqref="M168:M169">
    <cfRule type="cellIs" dxfId="1930" priority="1931" operator="lessThan">
      <formula>L168</formula>
    </cfRule>
  </conditionalFormatting>
  <conditionalFormatting sqref="M162">
    <cfRule type="cellIs" dxfId="1929" priority="1896" operator="lessThan">
      <formula>L162</formula>
    </cfRule>
  </conditionalFormatting>
  <conditionalFormatting sqref="M162">
    <cfRule type="cellIs" dxfId="1928" priority="1890" operator="lessThan">
      <formula>L162</formula>
    </cfRule>
  </conditionalFormatting>
  <conditionalFormatting sqref="M163">
    <cfRule type="cellIs" dxfId="1927" priority="1889" operator="lessThan">
      <formula>L163</formula>
    </cfRule>
  </conditionalFormatting>
  <conditionalFormatting sqref="M165">
    <cfRule type="cellIs" dxfId="1926" priority="1888" operator="lessThan">
      <formula>L165</formula>
    </cfRule>
  </conditionalFormatting>
  <conditionalFormatting sqref="M165">
    <cfRule type="cellIs" dxfId="1925" priority="1887" operator="lessThan">
      <formula>L165</formula>
    </cfRule>
  </conditionalFormatting>
  <conditionalFormatting sqref="M165">
    <cfRule type="cellIs" dxfId="1924" priority="1886" operator="lessThan">
      <formula>L165</formula>
    </cfRule>
  </conditionalFormatting>
  <conditionalFormatting sqref="M163">
    <cfRule type="cellIs" dxfId="1923" priority="1885" operator="lessThan">
      <formula>L163</formula>
    </cfRule>
  </conditionalFormatting>
  <conditionalFormatting sqref="M165">
    <cfRule type="cellIs" dxfId="1922" priority="1884" operator="lessThan">
      <formula>L165</formula>
    </cfRule>
  </conditionalFormatting>
  <conditionalFormatting sqref="M163">
    <cfRule type="cellIs" dxfId="1921" priority="1883" operator="lessThan">
      <formula>L163</formula>
    </cfRule>
  </conditionalFormatting>
  <conditionalFormatting sqref="M165">
    <cfRule type="cellIs" dxfId="1920" priority="1877" operator="lessThan">
      <formula>L165</formula>
    </cfRule>
  </conditionalFormatting>
  <conditionalFormatting sqref="M163">
    <cfRule type="cellIs" dxfId="1919" priority="1876" operator="lessThan">
      <formula>L163</formula>
    </cfRule>
  </conditionalFormatting>
  <conditionalFormatting sqref="M163">
    <cfRule type="cellIs" dxfId="1918" priority="1875" operator="lessThan">
      <formula>L163</formula>
    </cfRule>
  </conditionalFormatting>
  <conditionalFormatting sqref="M164">
    <cfRule type="cellIs" dxfId="1917" priority="1874" operator="lessThan">
      <formula>L164</formula>
    </cfRule>
  </conditionalFormatting>
  <conditionalFormatting sqref="M165">
    <cfRule type="cellIs" dxfId="1916" priority="1873" operator="lessThan">
      <formula>L165</formula>
    </cfRule>
  </conditionalFormatting>
  <conditionalFormatting sqref="M164">
    <cfRule type="cellIs" dxfId="1915" priority="1872" operator="lessThan">
      <formula>L164</formula>
    </cfRule>
  </conditionalFormatting>
  <conditionalFormatting sqref="M164">
    <cfRule type="cellIs" dxfId="1914" priority="1930" operator="lessThan">
      <formula>L164</formula>
    </cfRule>
  </conditionalFormatting>
  <conditionalFormatting sqref="M164">
    <cfRule type="cellIs" dxfId="1913" priority="1929" operator="lessThan">
      <formula>L164</formula>
    </cfRule>
  </conditionalFormatting>
  <conditionalFormatting sqref="M164">
    <cfRule type="cellIs" dxfId="1912" priority="1928" operator="lessThan">
      <formula>L164</formula>
    </cfRule>
  </conditionalFormatting>
  <conditionalFormatting sqref="M161">
    <cfRule type="cellIs" dxfId="1911" priority="1927" operator="lessThan">
      <formula>L161</formula>
    </cfRule>
  </conditionalFormatting>
  <conditionalFormatting sqref="M164">
    <cfRule type="cellIs" dxfId="1910" priority="1926" operator="lessThan">
      <formula>L164</formula>
    </cfRule>
  </conditionalFormatting>
  <conditionalFormatting sqref="M161">
    <cfRule type="cellIs" dxfId="1909" priority="1925" operator="lessThan">
      <formula>L161</formula>
    </cfRule>
  </conditionalFormatting>
  <conditionalFormatting sqref="M161">
    <cfRule type="cellIs" dxfId="1908" priority="1924" operator="lessThan">
      <formula>L161</formula>
    </cfRule>
  </conditionalFormatting>
  <conditionalFormatting sqref="M162">
    <cfRule type="cellIs" dxfId="1907" priority="1923" operator="lessThan">
      <formula>L162</formula>
    </cfRule>
  </conditionalFormatting>
  <conditionalFormatting sqref="M164">
    <cfRule type="cellIs" dxfId="1906" priority="1922" operator="lessThan">
      <formula>L164</formula>
    </cfRule>
  </conditionalFormatting>
  <conditionalFormatting sqref="M165">
    <cfRule type="cellIs" dxfId="1905" priority="1921" operator="lessThan">
      <formula>L165</formula>
    </cfRule>
  </conditionalFormatting>
  <conditionalFormatting sqref="M162">
    <cfRule type="cellIs" dxfId="1904" priority="1920" operator="lessThan">
      <formula>L162</formula>
    </cfRule>
  </conditionalFormatting>
  <conditionalFormatting sqref="M165">
    <cfRule type="cellIs" dxfId="1903" priority="1919" operator="lessThan">
      <formula>L165</formula>
    </cfRule>
  </conditionalFormatting>
  <conditionalFormatting sqref="M165">
    <cfRule type="cellIs" dxfId="1902" priority="1918" operator="lessThan">
      <formula>L165</formula>
    </cfRule>
  </conditionalFormatting>
  <conditionalFormatting sqref="M162">
    <cfRule type="cellIs" dxfId="1901" priority="1917" operator="lessThan">
      <formula>L162</formula>
    </cfRule>
  </conditionalFormatting>
  <conditionalFormatting sqref="M165">
    <cfRule type="cellIs" dxfId="1900" priority="1916" operator="lessThan">
      <formula>L165</formula>
    </cfRule>
  </conditionalFormatting>
  <conditionalFormatting sqref="M165">
    <cfRule type="cellIs" dxfId="1899" priority="1915" operator="lessThan">
      <formula>L165</formula>
    </cfRule>
  </conditionalFormatting>
  <conditionalFormatting sqref="M162">
    <cfRule type="cellIs" dxfId="1898" priority="1914" operator="lessThan">
      <formula>L162</formula>
    </cfRule>
  </conditionalFormatting>
  <conditionalFormatting sqref="M165">
    <cfRule type="cellIs" dxfId="1897" priority="1913" operator="lessThan">
      <formula>L165</formula>
    </cfRule>
  </conditionalFormatting>
  <conditionalFormatting sqref="M162">
    <cfRule type="cellIs" dxfId="1896" priority="1912" operator="lessThan">
      <formula>L162</formula>
    </cfRule>
  </conditionalFormatting>
  <conditionalFormatting sqref="M165">
    <cfRule type="cellIs" dxfId="1895" priority="1911" operator="lessThan">
      <formula>L165</formula>
    </cfRule>
  </conditionalFormatting>
  <conditionalFormatting sqref="M165">
    <cfRule type="cellIs" dxfId="1894" priority="1910" operator="lessThan">
      <formula>L165</formula>
    </cfRule>
  </conditionalFormatting>
  <conditionalFormatting sqref="M162">
    <cfRule type="cellIs" dxfId="1893" priority="1909" operator="lessThan">
      <formula>L162</formula>
    </cfRule>
  </conditionalFormatting>
  <conditionalFormatting sqref="M165">
    <cfRule type="cellIs" dxfId="1892" priority="1908" operator="lessThan">
      <formula>L165</formula>
    </cfRule>
  </conditionalFormatting>
  <conditionalFormatting sqref="M165">
    <cfRule type="cellIs" dxfId="1891" priority="1907" operator="lessThan">
      <formula>L165</formula>
    </cfRule>
  </conditionalFormatting>
  <conditionalFormatting sqref="M162">
    <cfRule type="cellIs" dxfId="1890" priority="1906" operator="lessThan">
      <formula>L162</formula>
    </cfRule>
  </conditionalFormatting>
  <conditionalFormatting sqref="M163">
    <cfRule type="cellIs" dxfId="1889" priority="1905" operator="lessThan">
      <formula>L163</formula>
    </cfRule>
  </conditionalFormatting>
  <conditionalFormatting sqref="M165">
    <cfRule type="cellIs" dxfId="1888" priority="1904" operator="lessThan">
      <formula>L165</formula>
    </cfRule>
  </conditionalFormatting>
  <conditionalFormatting sqref="M165">
    <cfRule type="cellIs" dxfId="1887" priority="1903" operator="lessThan">
      <formula>L165</formula>
    </cfRule>
  </conditionalFormatting>
  <conditionalFormatting sqref="M165">
    <cfRule type="cellIs" dxfId="1886" priority="1902" operator="lessThan">
      <formula>L165</formula>
    </cfRule>
  </conditionalFormatting>
  <conditionalFormatting sqref="M163">
    <cfRule type="cellIs" dxfId="1885" priority="1901" operator="lessThan">
      <formula>L163</formula>
    </cfRule>
  </conditionalFormatting>
  <conditionalFormatting sqref="M165">
    <cfRule type="cellIs" dxfId="1884" priority="1900" operator="lessThan">
      <formula>L165</formula>
    </cfRule>
  </conditionalFormatting>
  <conditionalFormatting sqref="M163">
    <cfRule type="cellIs" dxfId="1883" priority="1899" operator="lessThan">
      <formula>L163</formula>
    </cfRule>
  </conditionalFormatting>
  <conditionalFormatting sqref="M163">
    <cfRule type="cellIs" dxfId="1882" priority="1898" operator="lessThan">
      <formula>L163</formula>
    </cfRule>
  </conditionalFormatting>
  <conditionalFormatting sqref="M165">
    <cfRule type="cellIs" dxfId="1881" priority="1897" operator="lessThan">
      <formula>L165</formula>
    </cfRule>
  </conditionalFormatting>
  <conditionalFormatting sqref="M165">
    <cfRule type="cellIs" dxfId="1880" priority="1895" operator="lessThan">
      <formula>L165</formula>
    </cfRule>
  </conditionalFormatting>
  <conditionalFormatting sqref="M165">
    <cfRule type="cellIs" dxfId="1879" priority="1894" operator="lessThan">
      <formula>L165</formula>
    </cfRule>
  </conditionalFormatting>
  <conditionalFormatting sqref="M162">
    <cfRule type="cellIs" dxfId="1878" priority="1893" operator="lessThan">
      <formula>L162</formula>
    </cfRule>
  </conditionalFormatting>
  <conditionalFormatting sqref="M165">
    <cfRule type="cellIs" dxfId="1877" priority="1892" operator="lessThan">
      <formula>L165</formula>
    </cfRule>
  </conditionalFormatting>
  <conditionalFormatting sqref="M165">
    <cfRule type="cellIs" dxfId="1876" priority="1891" operator="lessThan">
      <formula>L165</formula>
    </cfRule>
  </conditionalFormatting>
  <conditionalFormatting sqref="M163">
    <cfRule type="cellIs" dxfId="1875" priority="1882" operator="lessThan">
      <formula>L163</formula>
    </cfRule>
  </conditionalFormatting>
  <conditionalFormatting sqref="M165">
    <cfRule type="cellIs" dxfId="1874" priority="1881" operator="lessThan">
      <formula>L165</formula>
    </cfRule>
  </conditionalFormatting>
  <conditionalFormatting sqref="M165">
    <cfRule type="cellIs" dxfId="1873" priority="1880" operator="lessThan">
      <formula>L165</formula>
    </cfRule>
  </conditionalFormatting>
  <conditionalFormatting sqref="M165">
    <cfRule type="cellIs" dxfId="1872" priority="1879" operator="lessThan">
      <formula>L165</formula>
    </cfRule>
  </conditionalFormatting>
  <conditionalFormatting sqref="M163">
    <cfRule type="cellIs" dxfId="1871" priority="1878" operator="lessThan">
      <formula>L163</formula>
    </cfRule>
  </conditionalFormatting>
  <conditionalFormatting sqref="M164">
    <cfRule type="cellIs" dxfId="1870" priority="1871" operator="lessThan">
      <formula>L164</formula>
    </cfRule>
  </conditionalFormatting>
  <conditionalFormatting sqref="M164">
    <cfRule type="cellIs" dxfId="1869" priority="1870" operator="lessThan">
      <formula>L164</formula>
    </cfRule>
  </conditionalFormatting>
  <conditionalFormatting sqref="M164">
    <cfRule type="cellIs" dxfId="1868" priority="1847" operator="lessThan">
      <formula>L164</formula>
    </cfRule>
  </conditionalFormatting>
  <conditionalFormatting sqref="M165">
    <cfRule type="cellIs" dxfId="1867" priority="1846" operator="lessThan">
      <formula>L165</formula>
    </cfRule>
  </conditionalFormatting>
  <conditionalFormatting sqref="M164">
    <cfRule type="cellIs" dxfId="1866" priority="1845" operator="lessThan">
      <formula>L164</formula>
    </cfRule>
  </conditionalFormatting>
  <conditionalFormatting sqref="M164">
    <cfRule type="cellIs" dxfId="1865" priority="1844" operator="lessThan">
      <formula>L164</formula>
    </cfRule>
  </conditionalFormatting>
  <conditionalFormatting sqref="M164">
    <cfRule type="cellIs" dxfId="1864" priority="1841" operator="lessThan">
      <formula>L164</formula>
    </cfRule>
  </conditionalFormatting>
  <conditionalFormatting sqref="M164">
    <cfRule type="cellIs" dxfId="1863" priority="1840" operator="lessThan">
      <formula>L164</formula>
    </cfRule>
  </conditionalFormatting>
  <conditionalFormatting sqref="M165">
    <cfRule type="cellIs" dxfId="1862" priority="1869" operator="lessThan">
      <formula>L165</formula>
    </cfRule>
  </conditionalFormatting>
  <conditionalFormatting sqref="M165">
    <cfRule type="cellIs" dxfId="1861" priority="1868" operator="lessThan">
      <formula>L165</formula>
    </cfRule>
  </conditionalFormatting>
  <conditionalFormatting sqref="M165">
    <cfRule type="cellIs" dxfId="1860" priority="1867" operator="lessThan">
      <formula>L165</formula>
    </cfRule>
  </conditionalFormatting>
  <conditionalFormatting sqref="M165">
    <cfRule type="cellIs" dxfId="1859" priority="1866" operator="lessThan">
      <formula>L165</formula>
    </cfRule>
  </conditionalFormatting>
  <conditionalFormatting sqref="M165">
    <cfRule type="cellIs" dxfId="1858" priority="1865" operator="lessThan">
      <formula>L165</formula>
    </cfRule>
  </conditionalFormatting>
  <conditionalFormatting sqref="M165">
    <cfRule type="cellIs" dxfId="1857" priority="1864" operator="lessThan">
      <formula>L165</formula>
    </cfRule>
  </conditionalFormatting>
  <conditionalFormatting sqref="M165">
    <cfRule type="cellIs" dxfId="1856" priority="1863" operator="lessThan">
      <formula>L165</formula>
    </cfRule>
  </conditionalFormatting>
  <conditionalFormatting sqref="M165">
    <cfRule type="cellIs" dxfId="1855" priority="1862" operator="lessThan">
      <formula>L165</formula>
    </cfRule>
  </conditionalFormatting>
  <conditionalFormatting sqref="M165">
    <cfRule type="cellIs" dxfId="1854" priority="1861" operator="lessThan">
      <formula>L165</formula>
    </cfRule>
  </conditionalFormatting>
  <conditionalFormatting sqref="M165">
    <cfRule type="cellIs" dxfId="1853" priority="1860" operator="lessThan">
      <formula>L165</formula>
    </cfRule>
  </conditionalFormatting>
  <conditionalFormatting sqref="M165">
    <cfRule type="cellIs" dxfId="1852" priority="1859" operator="lessThan">
      <formula>L165</formula>
    </cfRule>
  </conditionalFormatting>
  <conditionalFormatting sqref="M165">
    <cfRule type="cellIs" dxfId="1851" priority="1858" operator="lessThan">
      <formula>L165</formula>
    </cfRule>
  </conditionalFormatting>
  <conditionalFormatting sqref="M165">
    <cfRule type="cellIs" dxfId="1850" priority="1857" operator="lessThan">
      <formula>L165</formula>
    </cfRule>
  </conditionalFormatting>
  <conditionalFormatting sqref="M164">
    <cfRule type="cellIs" dxfId="1849" priority="1856" operator="lessThan">
      <formula>L164</formula>
    </cfRule>
  </conditionalFormatting>
  <conditionalFormatting sqref="M165">
    <cfRule type="cellIs" dxfId="1848" priority="1855" operator="lessThan">
      <formula>L165</formula>
    </cfRule>
  </conditionalFormatting>
  <conditionalFormatting sqref="M164">
    <cfRule type="cellIs" dxfId="1847" priority="1854" operator="lessThan">
      <formula>L164</formula>
    </cfRule>
  </conditionalFormatting>
  <conditionalFormatting sqref="M164">
    <cfRule type="cellIs" dxfId="1846" priority="1853" operator="lessThan">
      <formula>L164</formula>
    </cfRule>
  </conditionalFormatting>
  <conditionalFormatting sqref="M164">
    <cfRule type="cellIs" dxfId="1845" priority="1852" operator="lessThan">
      <formula>L164</formula>
    </cfRule>
  </conditionalFormatting>
  <conditionalFormatting sqref="M165">
    <cfRule type="cellIs" dxfId="1844" priority="1851" operator="lessThan">
      <formula>L165</formula>
    </cfRule>
  </conditionalFormatting>
  <conditionalFormatting sqref="M165">
    <cfRule type="cellIs" dxfId="1843" priority="1850" operator="lessThan">
      <formula>L165</formula>
    </cfRule>
  </conditionalFormatting>
  <conditionalFormatting sqref="M165">
    <cfRule type="cellIs" dxfId="1842" priority="1849" operator="lessThan">
      <formula>L165</formula>
    </cfRule>
  </conditionalFormatting>
  <conditionalFormatting sqref="M165">
    <cfRule type="cellIs" dxfId="1841" priority="1848" operator="lessThan">
      <formula>L165</formula>
    </cfRule>
  </conditionalFormatting>
  <conditionalFormatting sqref="M164">
    <cfRule type="cellIs" dxfId="1840" priority="1843" operator="lessThan">
      <formula>L164</formula>
    </cfRule>
  </conditionalFormatting>
  <conditionalFormatting sqref="M164">
    <cfRule type="cellIs" dxfId="1839" priority="1842" operator="lessThan">
      <formula>L164</formula>
    </cfRule>
  </conditionalFormatting>
  <conditionalFormatting sqref="M163">
    <cfRule type="cellIs" dxfId="1838" priority="1810" operator="lessThan">
      <formula>L163</formula>
    </cfRule>
  </conditionalFormatting>
  <conditionalFormatting sqref="M165">
    <cfRule type="cellIs" dxfId="1837" priority="1809" operator="lessThan">
      <formula>L165</formula>
    </cfRule>
  </conditionalFormatting>
  <conditionalFormatting sqref="M165">
    <cfRule type="cellIs" dxfId="1836" priority="1808" operator="lessThan">
      <formula>L165</formula>
    </cfRule>
  </conditionalFormatting>
  <conditionalFormatting sqref="M165">
    <cfRule type="cellIs" dxfId="1835" priority="1807" operator="lessThan">
      <formula>L165</formula>
    </cfRule>
  </conditionalFormatting>
  <conditionalFormatting sqref="M163">
    <cfRule type="cellIs" dxfId="1834" priority="1806" operator="lessThan">
      <formula>L163</formula>
    </cfRule>
  </conditionalFormatting>
  <conditionalFormatting sqref="M165">
    <cfRule type="cellIs" dxfId="1833" priority="1805" operator="lessThan">
      <formula>L165</formula>
    </cfRule>
  </conditionalFormatting>
  <conditionalFormatting sqref="M163">
    <cfRule type="cellIs" dxfId="1832" priority="1804" operator="lessThan">
      <formula>L163</formula>
    </cfRule>
  </conditionalFormatting>
  <conditionalFormatting sqref="M165">
    <cfRule type="cellIs" dxfId="1831" priority="1797" operator="lessThan">
      <formula>L165</formula>
    </cfRule>
  </conditionalFormatting>
  <conditionalFormatting sqref="M163">
    <cfRule type="cellIs" dxfId="1830" priority="1796" operator="lessThan">
      <formula>L163</formula>
    </cfRule>
  </conditionalFormatting>
  <conditionalFormatting sqref="M163">
    <cfRule type="cellIs" dxfId="1829" priority="1795" operator="lessThan">
      <formula>L163</formula>
    </cfRule>
  </conditionalFormatting>
  <conditionalFormatting sqref="M164">
    <cfRule type="cellIs" dxfId="1828" priority="1794" operator="lessThan">
      <formula>L164</formula>
    </cfRule>
  </conditionalFormatting>
  <conditionalFormatting sqref="M165">
    <cfRule type="cellIs" dxfId="1827" priority="1793" operator="lessThan">
      <formula>L165</formula>
    </cfRule>
  </conditionalFormatting>
  <conditionalFormatting sqref="M164">
    <cfRule type="cellIs" dxfId="1826" priority="1791" operator="lessThan">
      <formula>L164</formula>
    </cfRule>
  </conditionalFormatting>
  <conditionalFormatting sqref="M168:M169">
    <cfRule type="cellIs" dxfId="1825" priority="1789" operator="lessThan">
      <formula>L168</formula>
    </cfRule>
  </conditionalFormatting>
  <conditionalFormatting sqref="M168:M169">
    <cfRule type="cellIs" dxfId="1824" priority="1786" operator="lessThan">
      <formula>L168</formula>
    </cfRule>
  </conditionalFormatting>
  <conditionalFormatting sqref="M164">
    <cfRule type="cellIs" dxfId="1823" priority="1839" operator="lessThan">
      <formula>L164</formula>
    </cfRule>
  </conditionalFormatting>
  <conditionalFormatting sqref="M164">
    <cfRule type="cellIs" dxfId="1822" priority="1838" operator="lessThan">
      <formula>L164</formula>
    </cfRule>
  </conditionalFormatting>
  <conditionalFormatting sqref="M164">
    <cfRule type="cellIs" dxfId="1821" priority="1837" operator="lessThan">
      <formula>L164</formula>
    </cfRule>
  </conditionalFormatting>
  <conditionalFormatting sqref="M164">
    <cfRule type="cellIs" dxfId="1820" priority="1836" operator="lessThan">
      <formula>L164</formula>
    </cfRule>
  </conditionalFormatting>
  <conditionalFormatting sqref="M164">
    <cfRule type="cellIs" dxfId="1819" priority="1835" operator="lessThan">
      <formula>L164</formula>
    </cfRule>
  </conditionalFormatting>
  <conditionalFormatting sqref="M165">
    <cfRule type="cellIs" dxfId="1818" priority="1834" operator="lessThan">
      <formula>L165</formula>
    </cfRule>
  </conditionalFormatting>
  <conditionalFormatting sqref="M165">
    <cfRule type="cellIs" dxfId="1817" priority="1833" operator="lessThan">
      <formula>L165</formula>
    </cfRule>
  </conditionalFormatting>
  <conditionalFormatting sqref="M165">
    <cfRule type="cellIs" dxfId="1816" priority="1832" operator="lessThan">
      <formula>L165</formula>
    </cfRule>
  </conditionalFormatting>
  <conditionalFormatting sqref="M165">
    <cfRule type="cellIs" dxfId="1815" priority="1831" operator="lessThan">
      <formula>L165</formula>
    </cfRule>
  </conditionalFormatting>
  <conditionalFormatting sqref="M165">
    <cfRule type="cellIs" dxfId="1814" priority="1830" operator="lessThan">
      <formula>L165</formula>
    </cfRule>
  </conditionalFormatting>
  <conditionalFormatting sqref="M165">
    <cfRule type="cellIs" dxfId="1813" priority="1829" operator="lessThan">
      <formula>L165</formula>
    </cfRule>
  </conditionalFormatting>
  <conditionalFormatting sqref="M165">
    <cfRule type="cellIs" dxfId="1812" priority="1828" operator="lessThan">
      <formula>L165</formula>
    </cfRule>
  </conditionalFormatting>
  <conditionalFormatting sqref="M165">
    <cfRule type="cellIs" dxfId="1811" priority="1827" operator="lessThan">
      <formula>L165</formula>
    </cfRule>
  </conditionalFormatting>
  <conditionalFormatting sqref="M165">
    <cfRule type="cellIs" dxfId="1810" priority="1826" operator="lessThan">
      <formula>L165</formula>
    </cfRule>
  </conditionalFormatting>
  <conditionalFormatting sqref="M165">
    <cfRule type="cellIs" dxfId="1809" priority="1825" operator="lessThan">
      <formula>L165</formula>
    </cfRule>
  </conditionalFormatting>
  <conditionalFormatting sqref="M163">
    <cfRule type="cellIs" dxfId="1808" priority="1824" operator="lessThan">
      <formula>L163</formula>
    </cfRule>
  </conditionalFormatting>
  <conditionalFormatting sqref="M165">
    <cfRule type="cellIs" dxfId="1807" priority="1823" operator="lessThan">
      <formula>L165</formula>
    </cfRule>
  </conditionalFormatting>
  <conditionalFormatting sqref="M165">
    <cfRule type="cellIs" dxfId="1806" priority="1822" operator="lessThan">
      <formula>L165</formula>
    </cfRule>
  </conditionalFormatting>
  <conditionalFormatting sqref="M165">
    <cfRule type="cellIs" dxfId="1805" priority="1821" operator="lessThan">
      <formula>L165</formula>
    </cfRule>
  </conditionalFormatting>
  <conditionalFormatting sqref="M163">
    <cfRule type="cellIs" dxfId="1804" priority="1820" operator="lessThan">
      <formula>L163</formula>
    </cfRule>
  </conditionalFormatting>
  <conditionalFormatting sqref="M165">
    <cfRule type="cellIs" dxfId="1803" priority="1819" operator="lessThan">
      <formula>L165</formula>
    </cfRule>
  </conditionalFormatting>
  <conditionalFormatting sqref="M163">
    <cfRule type="cellIs" dxfId="1802" priority="1818" operator="lessThan">
      <formula>L163</formula>
    </cfRule>
  </conditionalFormatting>
  <conditionalFormatting sqref="M163">
    <cfRule type="cellIs" dxfId="1801" priority="1817" operator="lessThan">
      <formula>L163</formula>
    </cfRule>
  </conditionalFormatting>
  <conditionalFormatting sqref="M168:M169">
    <cfRule type="cellIs" dxfId="1800" priority="1816" operator="lessThan">
      <formula>L168</formula>
    </cfRule>
  </conditionalFormatting>
  <conditionalFormatting sqref="M165">
    <cfRule type="cellIs" dxfId="1799" priority="1815" operator="lessThan">
      <formula>L165</formula>
    </cfRule>
  </conditionalFormatting>
  <conditionalFormatting sqref="M165">
    <cfRule type="cellIs" dxfId="1798" priority="1814" operator="lessThan">
      <formula>L165</formula>
    </cfRule>
  </conditionalFormatting>
  <conditionalFormatting sqref="M165">
    <cfRule type="cellIs" dxfId="1797" priority="1813" operator="lessThan">
      <formula>L165</formula>
    </cfRule>
  </conditionalFormatting>
  <conditionalFormatting sqref="M165">
    <cfRule type="cellIs" dxfId="1796" priority="1812" operator="lessThan">
      <formula>L165</formula>
    </cfRule>
  </conditionalFormatting>
  <conditionalFormatting sqref="M165">
    <cfRule type="cellIs" dxfId="1795" priority="1811" operator="lessThan">
      <formula>L165</formula>
    </cfRule>
  </conditionalFormatting>
  <conditionalFormatting sqref="M163">
    <cfRule type="cellIs" dxfId="1794" priority="1803" operator="lessThan">
      <formula>L163</formula>
    </cfRule>
  </conditionalFormatting>
  <conditionalFormatting sqref="M168:M169">
    <cfRule type="cellIs" dxfId="1793" priority="1802" operator="lessThan">
      <formula>L168</formula>
    </cfRule>
  </conditionalFormatting>
  <conditionalFormatting sqref="M165">
    <cfRule type="cellIs" dxfId="1792" priority="1801" operator="lessThan">
      <formula>L165</formula>
    </cfRule>
  </conditionalFormatting>
  <conditionalFormatting sqref="M165">
    <cfRule type="cellIs" dxfId="1791" priority="1800" operator="lessThan">
      <formula>L165</formula>
    </cfRule>
  </conditionalFormatting>
  <conditionalFormatting sqref="M165">
    <cfRule type="cellIs" dxfId="1790" priority="1799" operator="lessThan">
      <formula>L165</formula>
    </cfRule>
  </conditionalFormatting>
  <conditionalFormatting sqref="M163">
    <cfRule type="cellIs" dxfId="1789" priority="1798" operator="lessThan">
      <formula>L163</formula>
    </cfRule>
  </conditionalFormatting>
  <conditionalFormatting sqref="M168:M169">
    <cfRule type="cellIs" dxfId="1788" priority="1792" operator="lessThan">
      <formula>L168</formula>
    </cfRule>
  </conditionalFormatting>
  <conditionalFormatting sqref="M168:M169">
    <cfRule type="cellIs" dxfId="1787" priority="1790" operator="lessThan">
      <formula>L168</formula>
    </cfRule>
  </conditionalFormatting>
  <conditionalFormatting sqref="M164">
    <cfRule type="cellIs" dxfId="1786" priority="1788" operator="lessThan">
      <formula>L164</formula>
    </cfRule>
  </conditionalFormatting>
  <conditionalFormatting sqref="M168:M169">
    <cfRule type="cellIs" dxfId="1785" priority="1787" operator="lessThan">
      <formula>L168</formula>
    </cfRule>
  </conditionalFormatting>
  <conditionalFormatting sqref="M164">
    <cfRule type="cellIs" dxfId="1784" priority="1785" operator="lessThan">
      <formula>L164</formula>
    </cfRule>
  </conditionalFormatting>
  <conditionalFormatting sqref="M164">
    <cfRule type="cellIs" dxfId="1783" priority="1756" operator="lessThan">
      <formula>L164</formula>
    </cfRule>
  </conditionalFormatting>
  <conditionalFormatting sqref="M165">
    <cfRule type="cellIs" dxfId="1782" priority="1755" operator="lessThan">
      <formula>L165</formula>
    </cfRule>
  </conditionalFormatting>
  <conditionalFormatting sqref="M168:M169">
    <cfRule type="cellIs" dxfId="1781" priority="1754" operator="lessThan">
      <formula>L168</formula>
    </cfRule>
  </conditionalFormatting>
  <conditionalFormatting sqref="M164">
    <cfRule type="cellIs" dxfId="1780" priority="1753" operator="lessThan">
      <formula>L164</formula>
    </cfRule>
  </conditionalFormatting>
  <conditionalFormatting sqref="M168:M169">
    <cfRule type="cellIs" dxfId="1779" priority="1752" operator="lessThan">
      <formula>L168</formula>
    </cfRule>
  </conditionalFormatting>
  <conditionalFormatting sqref="M168:M169">
    <cfRule type="cellIs" dxfId="1778" priority="1751" operator="lessThan">
      <formula>L168</formula>
    </cfRule>
  </conditionalFormatting>
  <conditionalFormatting sqref="M164">
    <cfRule type="cellIs" dxfId="1777" priority="1750" operator="lessThan">
      <formula>L164</formula>
    </cfRule>
  </conditionalFormatting>
  <conditionalFormatting sqref="M168:M169">
    <cfRule type="cellIs" dxfId="1776" priority="1744" operator="lessThan">
      <formula>L168</formula>
    </cfRule>
  </conditionalFormatting>
  <conditionalFormatting sqref="M168:M169">
    <cfRule type="cellIs" dxfId="1775" priority="1743" operator="lessThan">
      <formula>L168</formula>
    </cfRule>
  </conditionalFormatting>
  <conditionalFormatting sqref="M164">
    <cfRule type="cellIs" dxfId="1774" priority="1742" operator="lessThan">
      <formula>L164</formula>
    </cfRule>
  </conditionalFormatting>
  <conditionalFormatting sqref="M168:M169">
    <cfRule type="cellIs" dxfId="1773" priority="1741" operator="lessThan">
      <formula>L168</formula>
    </cfRule>
  </conditionalFormatting>
  <conditionalFormatting sqref="M164">
    <cfRule type="cellIs" dxfId="1772" priority="1739" operator="lessThan">
      <formula>L164</formula>
    </cfRule>
  </conditionalFormatting>
  <conditionalFormatting sqref="M168:M169">
    <cfRule type="cellIs" dxfId="1771" priority="1737" operator="lessThan">
      <formula>L168</formula>
    </cfRule>
  </conditionalFormatting>
  <conditionalFormatting sqref="M168:M169">
    <cfRule type="cellIs" dxfId="1770" priority="1736" operator="lessThan">
      <formula>L168</formula>
    </cfRule>
  </conditionalFormatting>
  <conditionalFormatting sqref="M165">
    <cfRule type="cellIs" dxfId="1769" priority="1784" operator="lessThan">
      <formula>L165</formula>
    </cfRule>
  </conditionalFormatting>
  <conditionalFormatting sqref="M165">
    <cfRule type="cellIs" dxfId="1768" priority="1783" operator="lessThan">
      <formula>L165</formula>
    </cfRule>
  </conditionalFormatting>
  <conditionalFormatting sqref="M165">
    <cfRule type="cellIs" dxfId="1767" priority="1782" operator="lessThan">
      <formula>L165</formula>
    </cfRule>
  </conditionalFormatting>
  <conditionalFormatting sqref="M165">
    <cfRule type="cellIs" dxfId="1766" priority="1781" operator="lessThan">
      <formula>L165</formula>
    </cfRule>
  </conditionalFormatting>
  <conditionalFormatting sqref="M165">
    <cfRule type="cellIs" dxfId="1765" priority="1780" operator="lessThan">
      <formula>L165</formula>
    </cfRule>
  </conditionalFormatting>
  <conditionalFormatting sqref="M165">
    <cfRule type="cellIs" dxfId="1764" priority="1779" operator="lessThan">
      <formula>L165</formula>
    </cfRule>
  </conditionalFormatting>
  <conditionalFormatting sqref="M165">
    <cfRule type="cellIs" dxfId="1763" priority="1778" operator="lessThan">
      <formula>L165</formula>
    </cfRule>
  </conditionalFormatting>
  <conditionalFormatting sqref="M165">
    <cfRule type="cellIs" dxfId="1762" priority="1777" operator="lessThan">
      <formula>L165</formula>
    </cfRule>
  </conditionalFormatting>
  <conditionalFormatting sqref="M165">
    <cfRule type="cellIs" dxfId="1761" priority="1776" operator="lessThan">
      <formula>L165</formula>
    </cfRule>
  </conditionalFormatting>
  <conditionalFormatting sqref="M168:M169">
    <cfRule type="cellIs" dxfId="1760" priority="1775" operator="lessThan">
      <formula>L168</formula>
    </cfRule>
  </conditionalFormatting>
  <conditionalFormatting sqref="M165">
    <cfRule type="cellIs" dxfId="1759" priority="1774" operator="lessThan">
      <formula>L165</formula>
    </cfRule>
  </conditionalFormatting>
  <conditionalFormatting sqref="M165">
    <cfRule type="cellIs" dxfId="1758" priority="1773" operator="lessThan">
      <formula>L165</formula>
    </cfRule>
  </conditionalFormatting>
  <conditionalFormatting sqref="M165">
    <cfRule type="cellIs" dxfId="1757" priority="1772" operator="lessThan">
      <formula>L165</formula>
    </cfRule>
  </conditionalFormatting>
  <conditionalFormatting sqref="M165">
    <cfRule type="cellIs" dxfId="1756" priority="1771" operator="lessThan">
      <formula>L165</formula>
    </cfRule>
  </conditionalFormatting>
  <conditionalFormatting sqref="M164">
    <cfRule type="cellIs" dxfId="1755" priority="1770" operator="lessThan">
      <formula>L164</formula>
    </cfRule>
  </conditionalFormatting>
  <conditionalFormatting sqref="M165">
    <cfRule type="cellIs" dxfId="1754" priority="1769" operator="lessThan">
      <formula>L165</formula>
    </cfRule>
  </conditionalFormatting>
  <conditionalFormatting sqref="M168:M169">
    <cfRule type="cellIs" dxfId="1753" priority="1768" operator="lessThan">
      <formula>L168</formula>
    </cfRule>
  </conditionalFormatting>
  <conditionalFormatting sqref="M164">
    <cfRule type="cellIs" dxfId="1752" priority="1767" operator="lessThan">
      <formula>L164</formula>
    </cfRule>
  </conditionalFormatting>
  <conditionalFormatting sqref="M168:M169">
    <cfRule type="cellIs" dxfId="1751" priority="1766" operator="lessThan">
      <formula>L168</formula>
    </cfRule>
  </conditionalFormatting>
  <conditionalFormatting sqref="M168:M169">
    <cfRule type="cellIs" dxfId="1750" priority="1765" operator="lessThan">
      <formula>L168</formula>
    </cfRule>
  </conditionalFormatting>
  <conditionalFormatting sqref="M164">
    <cfRule type="cellIs" dxfId="1749" priority="1764" operator="lessThan">
      <formula>L164</formula>
    </cfRule>
  </conditionalFormatting>
  <conditionalFormatting sqref="M168:M169">
    <cfRule type="cellIs" dxfId="1748" priority="1763" operator="lessThan">
      <formula>L168</formula>
    </cfRule>
  </conditionalFormatting>
  <conditionalFormatting sqref="M168:M169">
    <cfRule type="cellIs" dxfId="1747" priority="1762" operator="lessThan">
      <formula>L168</formula>
    </cfRule>
  </conditionalFormatting>
  <conditionalFormatting sqref="M164">
    <cfRule type="cellIs" dxfId="1746" priority="1761" operator="lessThan">
      <formula>L164</formula>
    </cfRule>
  </conditionalFormatting>
  <conditionalFormatting sqref="M165">
    <cfRule type="cellIs" dxfId="1745" priority="1760" operator="lessThan">
      <formula>L165</formula>
    </cfRule>
  </conditionalFormatting>
  <conditionalFormatting sqref="M165">
    <cfRule type="cellIs" dxfId="1744" priority="1759" operator="lessThan">
      <formula>L165</formula>
    </cfRule>
  </conditionalFormatting>
  <conditionalFormatting sqref="M165">
    <cfRule type="cellIs" dxfId="1743" priority="1758" operator="lessThan">
      <formula>L165</formula>
    </cfRule>
  </conditionalFormatting>
  <conditionalFormatting sqref="M165">
    <cfRule type="cellIs" dxfId="1742" priority="1757" operator="lessThan">
      <formula>L165</formula>
    </cfRule>
  </conditionalFormatting>
  <conditionalFormatting sqref="M168:M169">
    <cfRule type="cellIs" dxfId="1741" priority="1749" operator="lessThan">
      <formula>L168</formula>
    </cfRule>
  </conditionalFormatting>
  <conditionalFormatting sqref="M168:M169">
    <cfRule type="cellIs" dxfId="1740" priority="1748" operator="lessThan">
      <formula>L168</formula>
    </cfRule>
  </conditionalFormatting>
  <conditionalFormatting sqref="M164">
    <cfRule type="cellIs" dxfId="1739" priority="1747" operator="lessThan">
      <formula>L164</formula>
    </cfRule>
  </conditionalFormatting>
  <conditionalFormatting sqref="M168:M169">
    <cfRule type="cellIs" dxfId="1738" priority="1746" operator="lessThan">
      <formula>L168</formula>
    </cfRule>
  </conditionalFormatting>
  <conditionalFormatting sqref="M164">
    <cfRule type="cellIs" dxfId="1737" priority="1745" operator="lessThan">
      <formula>L164</formula>
    </cfRule>
  </conditionalFormatting>
  <conditionalFormatting sqref="M168:M169">
    <cfRule type="cellIs" dxfId="1736" priority="1740" operator="lessThan">
      <formula>L168</formula>
    </cfRule>
  </conditionalFormatting>
  <conditionalFormatting sqref="M168:M169">
    <cfRule type="cellIs" dxfId="1735" priority="1738" operator="lessThan">
      <formula>L168</formula>
    </cfRule>
  </conditionalFormatting>
  <conditionalFormatting sqref="M168:M169">
    <cfRule type="cellIs" dxfId="1734" priority="1735" operator="lessThan">
      <formula>L168</formula>
    </cfRule>
  </conditionalFormatting>
  <conditionalFormatting sqref="M168:M169">
    <cfRule type="cellIs" dxfId="1733" priority="1728" operator="lessThan">
      <formula>L168</formula>
    </cfRule>
  </conditionalFormatting>
  <conditionalFormatting sqref="M168:M169">
    <cfRule type="cellIs" dxfId="1732" priority="1727" operator="lessThan">
      <formula>L168</formula>
    </cfRule>
  </conditionalFormatting>
  <conditionalFormatting sqref="M168:M169">
    <cfRule type="cellIs" dxfId="1731" priority="1726" operator="lessThan">
      <formula>L168</formula>
    </cfRule>
  </conditionalFormatting>
  <conditionalFormatting sqref="M168:M169">
    <cfRule type="cellIs" dxfId="1730" priority="1722" operator="lessThan">
      <formula>L168</formula>
    </cfRule>
  </conditionalFormatting>
  <conditionalFormatting sqref="M168:M169">
    <cfRule type="cellIs" dxfId="1729" priority="1721" operator="lessThan">
      <formula>L168</formula>
    </cfRule>
  </conditionalFormatting>
  <conditionalFormatting sqref="M168:M169">
    <cfRule type="cellIs" dxfId="1728" priority="1720" operator="lessThan">
      <formula>L168</formula>
    </cfRule>
  </conditionalFormatting>
  <conditionalFormatting sqref="M168:M169">
    <cfRule type="cellIs" dxfId="1727" priority="1717" operator="lessThan">
      <formula>L168</formula>
    </cfRule>
  </conditionalFormatting>
  <conditionalFormatting sqref="M168:M169">
    <cfRule type="cellIs" dxfId="1726" priority="1716" operator="lessThan">
      <formula>L168</formula>
    </cfRule>
  </conditionalFormatting>
  <conditionalFormatting sqref="M168:M169">
    <cfRule type="cellIs" dxfId="1725" priority="1734" operator="lessThan">
      <formula>L168</formula>
    </cfRule>
  </conditionalFormatting>
  <conditionalFormatting sqref="M168:M169">
    <cfRule type="cellIs" dxfId="1724" priority="1733" operator="lessThan">
      <formula>L168</formula>
    </cfRule>
  </conditionalFormatting>
  <conditionalFormatting sqref="M168:M169">
    <cfRule type="cellIs" dxfId="1723" priority="1732" operator="lessThan">
      <formula>L168</formula>
    </cfRule>
  </conditionalFormatting>
  <conditionalFormatting sqref="M168:M169">
    <cfRule type="cellIs" dxfId="1722" priority="1731" operator="lessThan">
      <formula>L168</formula>
    </cfRule>
  </conditionalFormatting>
  <conditionalFormatting sqref="M168:M169">
    <cfRule type="cellIs" dxfId="1721" priority="1730" operator="lessThan">
      <formula>L168</formula>
    </cfRule>
  </conditionalFormatting>
  <conditionalFormatting sqref="M168:M169">
    <cfRule type="cellIs" dxfId="1720" priority="1729" operator="lessThan">
      <formula>L168</formula>
    </cfRule>
  </conditionalFormatting>
  <conditionalFormatting sqref="M168:M169">
    <cfRule type="cellIs" dxfId="1719" priority="1725" operator="lessThan">
      <formula>L168</formula>
    </cfRule>
  </conditionalFormatting>
  <conditionalFormatting sqref="M168:M169">
    <cfRule type="cellIs" dxfId="1718" priority="1724" operator="lessThan">
      <formula>L168</formula>
    </cfRule>
  </conditionalFormatting>
  <conditionalFormatting sqref="M168:M169">
    <cfRule type="cellIs" dxfId="1717" priority="1723" operator="lessThan">
      <formula>L168</formula>
    </cfRule>
  </conditionalFormatting>
  <conditionalFormatting sqref="M168:M169">
    <cfRule type="cellIs" dxfId="1716" priority="1719" operator="lessThan">
      <formula>L168</formula>
    </cfRule>
  </conditionalFormatting>
  <conditionalFormatting sqref="M168:M169">
    <cfRule type="cellIs" dxfId="1715" priority="1718" operator="lessThan">
      <formula>L168</formula>
    </cfRule>
  </conditionalFormatting>
  <conditionalFormatting sqref="M168:M169">
    <cfRule type="cellIs" dxfId="1714" priority="1715" operator="lessThan">
      <formula>L168</formula>
    </cfRule>
  </conditionalFormatting>
  <conditionalFormatting sqref="M168:M169">
    <cfRule type="cellIs" dxfId="1713" priority="1695" operator="lessThan">
      <formula>L168</formula>
    </cfRule>
  </conditionalFormatting>
  <conditionalFormatting sqref="M168:M169">
    <cfRule type="cellIs" dxfId="1712" priority="1694" operator="lessThan">
      <formula>L168</formula>
    </cfRule>
  </conditionalFormatting>
  <conditionalFormatting sqref="M168:M169">
    <cfRule type="cellIs" dxfId="1711" priority="1693" operator="lessThan">
      <formula>L168</formula>
    </cfRule>
  </conditionalFormatting>
  <conditionalFormatting sqref="M168:M169">
    <cfRule type="cellIs" dxfId="1710" priority="1692" operator="lessThan">
      <formula>L168</formula>
    </cfRule>
  </conditionalFormatting>
  <conditionalFormatting sqref="M168:M169">
    <cfRule type="cellIs" dxfId="1709" priority="1688" operator="lessThan">
      <formula>L168</formula>
    </cfRule>
  </conditionalFormatting>
  <conditionalFormatting sqref="M168:M169">
    <cfRule type="cellIs" dxfId="1708" priority="1687" operator="lessThan">
      <formula>L168</formula>
    </cfRule>
  </conditionalFormatting>
  <conditionalFormatting sqref="M168:M169">
    <cfRule type="cellIs" dxfId="1707" priority="1714" operator="lessThan">
      <formula>L168</formula>
    </cfRule>
  </conditionalFormatting>
  <conditionalFormatting sqref="M168:M169">
    <cfRule type="cellIs" dxfId="1706" priority="1713" operator="lessThan">
      <formula>L168</formula>
    </cfRule>
  </conditionalFormatting>
  <conditionalFormatting sqref="M168:M169">
    <cfRule type="cellIs" dxfId="1705" priority="1712" operator="lessThan">
      <formula>L168</formula>
    </cfRule>
  </conditionalFormatting>
  <conditionalFormatting sqref="M168:M169">
    <cfRule type="cellIs" dxfId="1704" priority="1711" operator="lessThan">
      <formula>L168</formula>
    </cfRule>
  </conditionalFormatting>
  <conditionalFormatting sqref="M168:M169">
    <cfRule type="cellIs" dxfId="1703" priority="1710" operator="lessThan">
      <formula>L168</formula>
    </cfRule>
  </conditionalFormatting>
  <conditionalFormatting sqref="M168:M169">
    <cfRule type="cellIs" dxfId="1702" priority="1709" operator="lessThan">
      <formula>L168</formula>
    </cfRule>
  </conditionalFormatting>
  <conditionalFormatting sqref="M168:M169">
    <cfRule type="cellIs" dxfId="1701" priority="1708" operator="lessThan">
      <formula>L168</formula>
    </cfRule>
  </conditionalFormatting>
  <conditionalFormatting sqref="M168:M169">
    <cfRule type="cellIs" dxfId="1700" priority="1707" operator="lessThan">
      <formula>L168</formula>
    </cfRule>
  </conditionalFormatting>
  <conditionalFormatting sqref="M168:M169">
    <cfRule type="cellIs" dxfId="1699" priority="1706" operator="lessThan">
      <formula>L168</formula>
    </cfRule>
  </conditionalFormatting>
  <conditionalFormatting sqref="M168:M169">
    <cfRule type="cellIs" dxfId="1698" priority="1705" operator="lessThan">
      <formula>L168</formula>
    </cfRule>
  </conditionalFormatting>
  <conditionalFormatting sqref="M168:M169">
    <cfRule type="cellIs" dxfId="1697" priority="1704" operator="lessThan">
      <formula>L168</formula>
    </cfRule>
  </conditionalFormatting>
  <conditionalFormatting sqref="M168:M169">
    <cfRule type="cellIs" dxfId="1696" priority="1703" operator="lessThan">
      <formula>L168</formula>
    </cfRule>
  </conditionalFormatting>
  <conditionalFormatting sqref="M168:M169">
    <cfRule type="cellIs" dxfId="1695" priority="1702" operator="lessThan">
      <formula>L168</formula>
    </cfRule>
  </conditionalFormatting>
  <conditionalFormatting sqref="M168:M169">
    <cfRule type="cellIs" dxfId="1694" priority="1701" operator="lessThan">
      <formula>L168</formula>
    </cfRule>
  </conditionalFormatting>
  <conditionalFormatting sqref="M168:M169">
    <cfRule type="cellIs" dxfId="1693" priority="1700" operator="lessThan">
      <formula>L168</formula>
    </cfRule>
  </conditionalFormatting>
  <conditionalFormatting sqref="M168:M169">
    <cfRule type="cellIs" dxfId="1692" priority="1699" operator="lessThan">
      <formula>L168</formula>
    </cfRule>
  </conditionalFormatting>
  <conditionalFormatting sqref="M168:M169">
    <cfRule type="cellIs" dxfId="1691" priority="1698" operator="lessThan">
      <formula>L168</formula>
    </cfRule>
  </conditionalFormatting>
  <conditionalFormatting sqref="M168:M169">
    <cfRule type="cellIs" dxfId="1690" priority="1697" operator="lessThan">
      <formula>L168</formula>
    </cfRule>
  </conditionalFormatting>
  <conditionalFormatting sqref="M168:M169">
    <cfRule type="cellIs" dxfId="1689" priority="1696" operator="lessThan">
      <formula>L168</formula>
    </cfRule>
  </conditionalFormatting>
  <conditionalFormatting sqref="M168:M169">
    <cfRule type="cellIs" dxfId="1688" priority="1691" operator="lessThan">
      <formula>L168</formula>
    </cfRule>
  </conditionalFormatting>
  <conditionalFormatting sqref="M168:M169">
    <cfRule type="cellIs" dxfId="1687" priority="1690" operator="lessThan">
      <formula>L168</formula>
    </cfRule>
  </conditionalFormatting>
  <conditionalFormatting sqref="M168:M169">
    <cfRule type="cellIs" dxfId="1686" priority="1689" operator="lessThan">
      <formula>L168</formula>
    </cfRule>
  </conditionalFormatting>
  <conditionalFormatting sqref="M163">
    <cfRule type="cellIs" dxfId="1685" priority="1643" operator="lessThan">
      <formula>L163</formula>
    </cfRule>
  </conditionalFormatting>
  <conditionalFormatting sqref="M163">
    <cfRule type="cellIs" dxfId="1684" priority="1636" operator="lessThan">
      <formula>L163</formula>
    </cfRule>
  </conditionalFormatting>
  <conditionalFormatting sqref="M164">
    <cfRule type="cellIs" dxfId="1683" priority="1635" operator="lessThan">
      <formula>L164</formula>
    </cfRule>
  </conditionalFormatting>
  <conditionalFormatting sqref="M165">
    <cfRule type="cellIs" dxfId="1682" priority="1634" operator="lessThan">
      <formula>L165</formula>
    </cfRule>
  </conditionalFormatting>
  <conditionalFormatting sqref="M168:M169">
    <cfRule type="cellIs" dxfId="1681" priority="1633" operator="lessThan">
      <formula>L168</formula>
    </cfRule>
  </conditionalFormatting>
  <conditionalFormatting sqref="M168:M169">
    <cfRule type="cellIs" dxfId="1680" priority="1632" operator="lessThan">
      <formula>L168</formula>
    </cfRule>
  </conditionalFormatting>
  <conditionalFormatting sqref="M168:M169">
    <cfRule type="cellIs" dxfId="1679" priority="1631" operator="lessThan">
      <formula>L168</formula>
    </cfRule>
  </conditionalFormatting>
  <conditionalFormatting sqref="M164">
    <cfRule type="cellIs" dxfId="1678" priority="1630" operator="lessThan">
      <formula>L164</formula>
    </cfRule>
  </conditionalFormatting>
  <conditionalFormatting sqref="M168:M169">
    <cfRule type="cellIs" dxfId="1677" priority="1629" operator="lessThan">
      <formula>L168</formula>
    </cfRule>
  </conditionalFormatting>
  <conditionalFormatting sqref="M164">
    <cfRule type="cellIs" dxfId="1676" priority="1628" operator="lessThan">
      <formula>L164</formula>
    </cfRule>
  </conditionalFormatting>
  <conditionalFormatting sqref="M168:M169">
    <cfRule type="cellIs" dxfId="1675" priority="1622" operator="lessThan">
      <formula>L168</formula>
    </cfRule>
  </conditionalFormatting>
  <conditionalFormatting sqref="M164">
    <cfRule type="cellIs" dxfId="1674" priority="1621" operator="lessThan">
      <formula>L164</formula>
    </cfRule>
  </conditionalFormatting>
  <conditionalFormatting sqref="M164">
    <cfRule type="cellIs" dxfId="1673" priority="1620" operator="lessThan">
      <formula>L164</formula>
    </cfRule>
  </conditionalFormatting>
  <conditionalFormatting sqref="M168:M169">
    <cfRule type="cellIs" dxfId="1672" priority="1619" operator="lessThan">
      <formula>L168</formula>
    </cfRule>
  </conditionalFormatting>
  <conditionalFormatting sqref="M165">
    <cfRule type="cellIs" dxfId="1671" priority="1686" operator="lessThan">
      <formula>L165</formula>
    </cfRule>
  </conditionalFormatting>
  <conditionalFormatting sqref="M165">
    <cfRule type="cellIs" dxfId="1670" priority="1685" operator="lessThan">
      <formula>L165</formula>
    </cfRule>
  </conditionalFormatting>
  <conditionalFormatting sqref="M165">
    <cfRule type="cellIs" dxfId="1669" priority="1684" operator="lessThan">
      <formula>L165</formula>
    </cfRule>
  </conditionalFormatting>
  <conditionalFormatting sqref="M165">
    <cfRule type="cellIs" dxfId="1668" priority="1683" operator="lessThan">
      <formula>L165</formula>
    </cfRule>
  </conditionalFormatting>
  <conditionalFormatting sqref="M165">
    <cfRule type="cellIs" dxfId="1667" priority="1682" operator="lessThan">
      <formula>L165</formula>
    </cfRule>
  </conditionalFormatting>
  <conditionalFormatting sqref="M163">
    <cfRule type="cellIs" dxfId="1666" priority="1681" operator="lessThan">
      <formula>L163</formula>
    </cfRule>
  </conditionalFormatting>
  <conditionalFormatting sqref="M165">
    <cfRule type="cellIs" dxfId="1665" priority="1680" operator="lessThan">
      <formula>L165</formula>
    </cfRule>
  </conditionalFormatting>
  <conditionalFormatting sqref="M165">
    <cfRule type="cellIs" dxfId="1664" priority="1679" operator="lessThan">
      <formula>L165</formula>
    </cfRule>
  </conditionalFormatting>
  <conditionalFormatting sqref="M165">
    <cfRule type="cellIs" dxfId="1663" priority="1678" operator="lessThan">
      <formula>L165</formula>
    </cfRule>
  </conditionalFormatting>
  <conditionalFormatting sqref="M168:M169">
    <cfRule type="cellIs" dxfId="1662" priority="1677" operator="lessThan">
      <formula>L168</formula>
    </cfRule>
  </conditionalFormatting>
  <conditionalFormatting sqref="M163">
    <cfRule type="cellIs" dxfId="1661" priority="1676" operator="lessThan">
      <formula>L163</formula>
    </cfRule>
  </conditionalFormatting>
  <conditionalFormatting sqref="M168:M169">
    <cfRule type="cellIs" dxfId="1660" priority="1675" operator="lessThan">
      <formula>L168</formula>
    </cfRule>
  </conditionalFormatting>
  <conditionalFormatting sqref="M165">
    <cfRule type="cellIs" dxfId="1659" priority="1674" operator="lessThan">
      <formula>L165</formula>
    </cfRule>
  </conditionalFormatting>
  <conditionalFormatting sqref="M168:M169">
    <cfRule type="cellIs" dxfId="1658" priority="1673" operator="lessThan">
      <formula>L168</formula>
    </cfRule>
  </conditionalFormatting>
  <conditionalFormatting sqref="M163">
    <cfRule type="cellIs" dxfId="1657" priority="1672" operator="lessThan">
      <formula>L163</formula>
    </cfRule>
  </conditionalFormatting>
  <conditionalFormatting sqref="M168:M169">
    <cfRule type="cellIs" dxfId="1656" priority="1671" operator="lessThan">
      <formula>L168</formula>
    </cfRule>
  </conditionalFormatting>
  <conditionalFormatting sqref="M168:M169">
    <cfRule type="cellIs" dxfId="1655" priority="1670" operator="lessThan">
      <formula>L168</formula>
    </cfRule>
  </conditionalFormatting>
  <conditionalFormatting sqref="M163">
    <cfRule type="cellIs" dxfId="1654" priority="1669" operator="lessThan">
      <formula>L163</formula>
    </cfRule>
  </conditionalFormatting>
  <conditionalFormatting sqref="M165">
    <cfRule type="cellIs" dxfId="1653" priority="1668" operator="lessThan">
      <formula>L165</formula>
    </cfRule>
  </conditionalFormatting>
  <conditionalFormatting sqref="M165">
    <cfRule type="cellIs" dxfId="1652" priority="1667" operator="lessThan">
      <formula>L165</formula>
    </cfRule>
  </conditionalFormatting>
  <conditionalFormatting sqref="M165">
    <cfRule type="cellIs" dxfId="1651" priority="1666" operator="lessThan">
      <formula>L165</formula>
    </cfRule>
  </conditionalFormatting>
  <conditionalFormatting sqref="M168:M169">
    <cfRule type="cellIs" dxfId="1650" priority="1665" operator="lessThan">
      <formula>L168</formula>
    </cfRule>
  </conditionalFormatting>
  <conditionalFormatting sqref="M163">
    <cfRule type="cellIs" dxfId="1649" priority="1664" operator="lessThan">
      <formula>L163</formula>
    </cfRule>
  </conditionalFormatting>
  <conditionalFormatting sqref="M168:M169">
    <cfRule type="cellIs" dxfId="1648" priority="1663" operator="lessThan">
      <formula>L168</formula>
    </cfRule>
  </conditionalFormatting>
  <conditionalFormatting sqref="M165">
    <cfRule type="cellIs" dxfId="1647" priority="1662" operator="lessThan">
      <formula>L165</formula>
    </cfRule>
  </conditionalFormatting>
  <conditionalFormatting sqref="M168:M169">
    <cfRule type="cellIs" dxfId="1646" priority="1661" operator="lessThan">
      <formula>L168</formula>
    </cfRule>
  </conditionalFormatting>
  <conditionalFormatting sqref="M163">
    <cfRule type="cellIs" dxfId="1645" priority="1660" operator="lessThan">
      <formula>L163</formula>
    </cfRule>
  </conditionalFormatting>
  <conditionalFormatting sqref="M168:M169">
    <cfRule type="cellIs" dxfId="1644" priority="1659" operator="lessThan">
      <formula>L168</formula>
    </cfRule>
  </conditionalFormatting>
  <conditionalFormatting sqref="M168:M169">
    <cfRule type="cellIs" dxfId="1643" priority="1658" operator="lessThan">
      <formula>L168</formula>
    </cfRule>
  </conditionalFormatting>
  <conditionalFormatting sqref="M163">
    <cfRule type="cellIs" dxfId="1642" priority="1657" operator="lessThan">
      <formula>L163</formula>
    </cfRule>
  </conditionalFormatting>
  <conditionalFormatting sqref="M164">
    <cfRule type="cellIs" dxfId="1641" priority="1656" operator="lessThan">
      <formula>L164</formula>
    </cfRule>
  </conditionalFormatting>
  <conditionalFormatting sqref="M165">
    <cfRule type="cellIs" dxfId="1640" priority="1655" operator="lessThan">
      <formula>L165</formula>
    </cfRule>
  </conditionalFormatting>
  <conditionalFormatting sqref="M168:M169">
    <cfRule type="cellIs" dxfId="1639" priority="1654" operator="lessThan">
      <formula>L168</formula>
    </cfRule>
  </conditionalFormatting>
  <conditionalFormatting sqref="M168:M169">
    <cfRule type="cellIs" dxfId="1638" priority="1653" operator="lessThan">
      <formula>L168</formula>
    </cfRule>
  </conditionalFormatting>
  <conditionalFormatting sqref="M168:M169">
    <cfRule type="cellIs" dxfId="1637" priority="1652" operator="lessThan">
      <formula>L168</formula>
    </cfRule>
  </conditionalFormatting>
  <conditionalFormatting sqref="M164">
    <cfRule type="cellIs" dxfId="1636" priority="1651" operator="lessThan">
      <formula>L164</formula>
    </cfRule>
  </conditionalFormatting>
  <conditionalFormatting sqref="M168:M169">
    <cfRule type="cellIs" dxfId="1635" priority="1650" operator="lessThan">
      <formula>L168</formula>
    </cfRule>
  </conditionalFormatting>
  <conditionalFormatting sqref="M164">
    <cfRule type="cellIs" dxfId="1634" priority="1649" operator="lessThan">
      <formula>L164</formula>
    </cfRule>
  </conditionalFormatting>
  <conditionalFormatting sqref="M164">
    <cfRule type="cellIs" dxfId="1633" priority="1648" operator="lessThan">
      <formula>L164</formula>
    </cfRule>
  </conditionalFormatting>
  <conditionalFormatting sqref="M165">
    <cfRule type="cellIs" dxfId="1632" priority="1647" operator="lessThan">
      <formula>L165</formula>
    </cfRule>
  </conditionalFormatting>
  <conditionalFormatting sqref="M165">
    <cfRule type="cellIs" dxfId="1631" priority="1646" operator="lessThan">
      <formula>L165</formula>
    </cfRule>
  </conditionalFormatting>
  <conditionalFormatting sqref="M165">
    <cfRule type="cellIs" dxfId="1630" priority="1645" operator="lessThan">
      <formula>L165</formula>
    </cfRule>
  </conditionalFormatting>
  <conditionalFormatting sqref="M168:M169">
    <cfRule type="cellIs" dxfId="1629" priority="1644" operator="lessThan">
      <formula>L168</formula>
    </cfRule>
  </conditionalFormatting>
  <conditionalFormatting sqref="M168:M169">
    <cfRule type="cellIs" dxfId="1628" priority="1642" operator="lessThan">
      <formula>L168</formula>
    </cfRule>
  </conditionalFormatting>
  <conditionalFormatting sqref="M165">
    <cfRule type="cellIs" dxfId="1627" priority="1641" operator="lessThan">
      <formula>L165</formula>
    </cfRule>
  </conditionalFormatting>
  <conditionalFormatting sqref="M168:M169">
    <cfRule type="cellIs" dxfId="1626" priority="1640" operator="lessThan">
      <formula>L168</formula>
    </cfRule>
  </conditionalFormatting>
  <conditionalFormatting sqref="M163">
    <cfRule type="cellIs" dxfId="1625" priority="1639" operator="lessThan">
      <formula>L163</formula>
    </cfRule>
  </conditionalFormatting>
  <conditionalFormatting sqref="M168:M169">
    <cfRule type="cellIs" dxfId="1624" priority="1638" operator="lessThan">
      <formula>L168</formula>
    </cfRule>
  </conditionalFormatting>
  <conditionalFormatting sqref="M168:M169">
    <cfRule type="cellIs" dxfId="1623" priority="1637" operator="lessThan">
      <formula>L168</formula>
    </cfRule>
  </conditionalFormatting>
  <conditionalFormatting sqref="M164">
    <cfRule type="cellIs" dxfId="1622" priority="1627" operator="lessThan">
      <formula>L164</formula>
    </cfRule>
  </conditionalFormatting>
  <conditionalFormatting sqref="M168:M169">
    <cfRule type="cellIs" dxfId="1621" priority="1626" operator="lessThan">
      <formula>L168</formula>
    </cfRule>
  </conditionalFormatting>
  <conditionalFormatting sqref="M168:M169">
    <cfRule type="cellIs" dxfId="1620" priority="1625" operator="lessThan">
      <formula>L168</formula>
    </cfRule>
  </conditionalFormatting>
  <conditionalFormatting sqref="M168:M169">
    <cfRule type="cellIs" dxfId="1619" priority="1624" operator="lessThan">
      <formula>L168</formula>
    </cfRule>
  </conditionalFormatting>
  <conditionalFormatting sqref="M164">
    <cfRule type="cellIs" dxfId="1618" priority="1623" operator="lessThan">
      <formula>L164</formula>
    </cfRule>
  </conditionalFormatting>
  <conditionalFormatting sqref="M168:M169">
    <cfRule type="cellIs" dxfId="1617" priority="1595" operator="lessThan">
      <formula>L168</formula>
    </cfRule>
  </conditionalFormatting>
  <conditionalFormatting sqref="M165">
    <cfRule type="cellIs" dxfId="1616" priority="1594" operator="lessThan">
      <formula>L165</formula>
    </cfRule>
  </conditionalFormatting>
  <conditionalFormatting sqref="M165">
    <cfRule type="cellIs" dxfId="1615" priority="1593" operator="lessThan">
      <formula>L165</formula>
    </cfRule>
  </conditionalFormatting>
  <conditionalFormatting sqref="M165">
    <cfRule type="cellIs" dxfId="1614" priority="1618" operator="lessThan">
      <formula>L165</formula>
    </cfRule>
  </conditionalFormatting>
  <conditionalFormatting sqref="M165">
    <cfRule type="cellIs" dxfId="1613" priority="1617" operator="lessThan">
      <formula>L165</formula>
    </cfRule>
  </conditionalFormatting>
  <conditionalFormatting sqref="M165">
    <cfRule type="cellIs" dxfId="1612" priority="1616" operator="lessThan">
      <formula>L165</formula>
    </cfRule>
  </conditionalFormatting>
  <conditionalFormatting sqref="M168:M169">
    <cfRule type="cellIs" dxfId="1611" priority="1615" operator="lessThan">
      <formula>L168</formula>
    </cfRule>
  </conditionalFormatting>
  <conditionalFormatting sqref="M168:M169">
    <cfRule type="cellIs" dxfId="1610" priority="1614" operator="lessThan">
      <formula>L168</formula>
    </cfRule>
  </conditionalFormatting>
  <conditionalFormatting sqref="M165">
    <cfRule type="cellIs" dxfId="1609" priority="1613" operator="lessThan">
      <formula>L165</formula>
    </cfRule>
  </conditionalFormatting>
  <conditionalFormatting sqref="M168:M169">
    <cfRule type="cellIs" dxfId="1608" priority="1612" operator="lessThan">
      <formula>L168</formula>
    </cfRule>
  </conditionalFormatting>
  <conditionalFormatting sqref="M168:M169">
    <cfRule type="cellIs" dxfId="1607" priority="1611" operator="lessThan">
      <formula>L168</formula>
    </cfRule>
  </conditionalFormatting>
  <conditionalFormatting sqref="M168:M169">
    <cfRule type="cellIs" dxfId="1606" priority="1610" operator="lessThan">
      <formula>L168</formula>
    </cfRule>
  </conditionalFormatting>
  <conditionalFormatting sqref="M165">
    <cfRule type="cellIs" dxfId="1605" priority="1609" operator="lessThan">
      <formula>L165</formula>
    </cfRule>
  </conditionalFormatting>
  <conditionalFormatting sqref="M168:M169">
    <cfRule type="cellIs" dxfId="1604" priority="1608" operator="lessThan">
      <formula>L168</formula>
    </cfRule>
  </conditionalFormatting>
  <conditionalFormatting sqref="M168:M169">
    <cfRule type="cellIs" dxfId="1603" priority="1607" operator="lessThan">
      <formula>L168</formula>
    </cfRule>
  </conditionalFormatting>
  <conditionalFormatting sqref="M168:M169">
    <cfRule type="cellIs" dxfId="1602" priority="1606" operator="lessThan">
      <formula>L168</formula>
    </cfRule>
  </conditionalFormatting>
  <conditionalFormatting sqref="M168:M169">
    <cfRule type="cellIs" dxfId="1601" priority="1605" operator="lessThan">
      <formula>L168</formula>
    </cfRule>
  </conditionalFormatting>
  <conditionalFormatting sqref="M168:M169">
    <cfRule type="cellIs" dxfId="1600" priority="1604" operator="lessThan">
      <formula>L168</formula>
    </cfRule>
  </conditionalFormatting>
  <conditionalFormatting sqref="M168:M169">
    <cfRule type="cellIs" dxfId="1599" priority="1603" operator="lessThan">
      <formula>L168</formula>
    </cfRule>
  </conditionalFormatting>
  <conditionalFormatting sqref="M168:M169">
    <cfRule type="cellIs" dxfId="1598" priority="1602" operator="lessThan">
      <formula>L168</formula>
    </cfRule>
  </conditionalFormatting>
  <conditionalFormatting sqref="M168:M169">
    <cfRule type="cellIs" dxfId="1597" priority="1601" operator="lessThan">
      <formula>L168</formula>
    </cfRule>
  </conditionalFormatting>
  <conditionalFormatting sqref="M168:M169">
    <cfRule type="cellIs" dxfId="1596" priority="1600" operator="lessThan">
      <formula>L168</formula>
    </cfRule>
  </conditionalFormatting>
  <conditionalFormatting sqref="M168:M169">
    <cfRule type="cellIs" dxfId="1595" priority="1599" operator="lessThan">
      <formula>L168</formula>
    </cfRule>
  </conditionalFormatting>
  <conditionalFormatting sqref="M168:M169">
    <cfRule type="cellIs" dxfId="1594" priority="1598" operator="lessThan">
      <formula>L168</formula>
    </cfRule>
  </conditionalFormatting>
  <conditionalFormatting sqref="M168:M169">
    <cfRule type="cellIs" dxfId="1593" priority="1597" operator="lessThan">
      <formula>L168</formula>
    </cfRule>
  </conditionalFormatting>
  <conditionalFormatting sqref="M168:M169">
    <cfRule type="cellIs" dxfId="1592" priority="1596" operator="lessThan">
      <formula>L168</formula>
    </cfRule>
  </conditionalFormatting>
  <conditionalFormatting sqref="M165">
    <cfRule type="cellIs" dxfId="1591" priority="1592" operator="lessThan">
      <formula>L165</formula>
    </cfRule>
  </conditionalFormatting>
  <conditionalFormatting sqref="M165">
    <cfRule type="cellIs" dxfId="1590" priority="1591" operator="lessThan">
      <formula>L165</formula>
    </cfRule>
  </conditionalFormatting>
  <conditionalFormatting sqref="M166">
    <cfRule type="cellIs" dxfId="1589" priority="1560" operator="lessThan">
      <formula>L166</formula>
    </cfRule>
  </conditionalFormatting>
  <conditionalFormatting sqref="M166">
    <cfRule type="cellIs" dxfId="1588" priority="1559" operator="lessThan">
      <formula>L166</formula>
    </cfRule>
  </conditionalFormatting>
  <conditionalFormatting sqref="M166">
    <cfRule type="cellIs" dxfId="1587" priority="1558" operator="lessThan">
      <formula>L166</formula>
    </cfRule>
  </conditionalFormatting>
  <conditionalFormatting sqref="M168">
    <cfRule type="cellIs" dxfId="1586" priority="1557" operator="lessThan">
      <formula>L168</formula>
    </cfRule>
  </conditionalFormatting>
  <conditionalFormatting sqref="M168">
    <cfRule type="cellIs" dxfId="1585" priority="1556" operator="lessThan">
      <formula>L168</formula>
    </cfRule>
  </conditionalFormatting>
  <conditionalFormatting sqref="M166">
    <cfRule type="cellIs" dxfId="1584" priority="1555" operator="lessThan">
      <formula>L166</formula>
    </cfRule>
  </conditionalFormatting>
  <conditionalFormatting sqref="M168">
    <cfRule type="cellIs" dxfId="1583" priority="1554" operator="lessThan">
      <formula>L168</formula>
    </cfRule>
  </conditionalFormatting>
  <conditionalFormatting sqref="M168">
    <cfRule type="cellIs" dxfId="1582" priority="1547" operator="lessThan">
      <formula>L168</formula>
    </cfRule>
  </conditionalFormatting>
  <conditionalFormatting sqref="M166">
    <cfRule type="cellIs" dxfId="1581" priority="1546" operator="lessThan">
      <formula>L166</formula>
    </cfRule>
  </conditionalFormatting>
  <conditionalFormatting sqref="M168">
    <cfRule type="cellIs" dxfId="1580" priority="1545" operator="lessThan">
      <formula>L168</formula>
    </cfRule>
  </conditionalFormatting>
  <conditionalFormatting sqref="M168">
    <cfRule type="cellIs" dxfId="1579" priority="1544" operator="lessThan">
      <formula>L168</formula>
    </cfRule>
  </conditionalFormatting>
  <conditionalFormatting sqref="M164">
    <cfRule type="cellIs" dxfId="1578" priority="1542" operator="lessThan">
      <formula>L164</formula>
    </cfRule>
  </conditionalFormatting>
  <conditionalFormatting sqref="M166">
    <cfRule type="cellIs" dxfId="1577" priority="1541" operator="lessThan">
      <formula>L166</formula>
    </cfRule>
  </conditionalFormatting>
  <conditionalFormatting sqref="M168">
    <cfRule type="cellIs" dxfId="1576" priority="1539" operator="lessThan">
      <formula>L168</formula>
    </cfRule>
  </conditionalFormatting>
  <conditionalFormatting sqref="M168">
    <cfRule type="cellIs" dxfId="1575" priority="1538" operator="lessThan">
      <formula>L168</formula>
    </cfRule>
  </conditionalFormatting>
  <conditionalFormatting sqref="M164">
    <cfRule type="cellIs" dxfId="1574" priority="1537" operator="lessThan">
      <formula>L164</formula>
    </cfRule>
  </conditionalFormatting>
  <conditionalFormatting sqref="M164">
    <cfRule type="cellIs" dxfId="1573" priority="1590" operator="lessThan">
      <formula>L164</formula>
    </cfRule>
  </conditionalFormatting>
  <conditionalFormatting sqref="M164">
    <cfRule type="cellIs" dxfId="1572" priority="1589" operator="lessThan">
      <formula>L164</formula>
    </cfRule>
  </conditionalFormatting>
  <conditionalFormatting sqref="M164">
    <cfRule type="cellIs" dxfId="1571" priority="1588" operator="lessThan">
      <formula>L164</formula>
    </cfRule>
  </conditionalFormatting>
  <conditionalFormatting sqref="M164">
    <cfRule type="cellIs" dxfId="1570" priority="1587" operator="lessThan">
      <formula>L164</formula>
    </cfRule>
  </conditionalFormatting>
  <conditionalFormatting sqref="M164">
    <cfRule type="cellIs" dxfId="1569" priority="1586" operator="lessThan">
      <formula>L164</formula>
    </cfRule>
  </conditionalFormatting>
  <conditionalFormatting sqref="M166">
    <cfRule type="cellIs" dxfId="1568" priority="1585" operator="lessThan">
      <formula>L166</formula>
    </cfRule>
  </conditionalFormatting>
  <conditionalFormatting sqref="M166">
    <cfRule type="cellIs" dxfId="1567" priority="1584" operator="lessThan">
      <formula>L166</formula>
    </cfRule>
  </conditionalFormatting>
  <conditionalFormatting sqref="M166">
    <cfRule type="cellIs" dxfId="1566" priority="1583" operator="lessThan">
      <formula>L166</formula>
    </cfRule>
  </conditionalFormatting>
  <conditionalFormatting sqref="M166">
    <cfRule type="cellIs" dxfId="1565" priority="1582" operator="lessThan">
      <formula>L166</formula>
    </cfRule>
  </conditionalFormatting>
  <conditionalFormatting sqref="M166">
    <cfRule type="cellIs" dxfId="1564" priority="1581" operator="lessThan">
      <formula>L166</formula>
    </cfRule>
  </conditionalFormatting>
  <conditionalFormatting sqref="M168">
    <cfRule type="cellIs" dxfId="1563" priority="1580" operator="lessThan">
      <formula>L168</formula>
    </cfRule>
  </conditionalFormatting>
  <conditionalFormatting sqref="M166">
    <cfRule type="cellIs" dxfId="1562" priority="1579" operator="lessThan">
      <formula>L166</formula>
    </cfRule>
  </conditionalFormatting>
  <conditionalFormatting sqref="M166">
    <cfRule type="cellIs" dxfId="1561" priority="1578" operator="lessThan">
      <formula>L166</formula>
    </cfRule>
  </conditionalFormatting>
  <conditionalFormatting sqref="M166">
    <cfRule type="cellIs" dxfId="1560" priority="1577" operator="lessThan">
      <formula>L166</formula>
    </cfRule>
  </conditionalFormatting>
  <conditionalFormatting sqref="M166">
    <cfRule type="cellIs" dxfId="1559" priority="1576" operator="lessThan">
      <formula>L166</formula>
    </cfRule>
  </conditionalFormatting>
  <conditionalFormatting sqref="M166">
    <cfRule type="cellIs" dxfId="1558" priority="1575" operator="lessThan">
      <formula>L166</formula>
    </cfRule>
  </conditionalFormatting>
  <conditionalFormatting sqref="M166">
    <cfRule type="cellIs" dxfId="1557" priority="1574" operator="lessThan">
      <formula>L166</formula>
    </cfRule>
  </conditionalFormatting>
  <conditionalFormatting sqref="M166">
    <cfRule type="cellIs" dxfId="1556" priority="1573" operator="lessThan">
      <formula>L166</formula>
    </cfRule>
  </conditionalFormatting>
  <conditionalFormatting sqref="M166">
    <cfRule type="cellIs" dxfId="1555" priority="1572" operator="lessThan">
      <formula>L166</formula>
    </cfRule>
  </conditionalFormatting>
  <conditionalFormatting sqref="M168">
    <cfRule type="cellIs" dxfId="1554" priority="1571" operator="lessThan">
      <formula>L168</formula>
    </cfRule>
  </conditionalFormatting>
  <conditionalFormatting sqref="M168">
    <cfRule type="cellIs" dxfId="1553" priority="1570" operator="lessThan">
      <formula>L168</formula>
    </cfRule>
  </conditionalFormatting>
  <conditionalFormatting sqref="M166">
    <cfRule type="cellIs" dxfId="1552" priority="1569" operator="lessThan">
      <formula>L166</formula>
    </cfRule>
  </conditionalFormatting>
  <conditionalFormatting sqref="M168">
    <cfRule type="cellIs" dxfId="1551" priority="1568" operator="lessThan">
      <formula>L168</formula>
    </cfRule>
  </conditionalFormatting>
  <conditionalFormatting sqref="M168">
    <cfRule type="cellIs" dxfId="1550" priority="1567" operator="lessThan">
      <formula>L168</formula>
    </cfRule>
  </conditionalFormatting>
  <conditionalFormatting sqref="M168">
    <cfRule type="cellIs" dxfId="1549" priority="1566" operator="lessThan">
      <formula>L168</formula>
    </cfRule>
  </conditionalFormatting>
  <conditionalFormatting sqref="M166">
    <cfRule type="cellIs" dxfId="1548" priority="1565" operator="lessThan">
      <formula>L166</formula>
    </cfRule>
  </conditionalFormatting>
  <conditionalFormatting sqref="M166">
    <cfRule type="cellIs" dxfId="1547" priority="1564" operator="lessThan">
      <formula>L166</formula>
    </cfRule>
  </conditionalFormatting>
  <conditionalFormatting sqref="M166">
    <cfRule type="cellIs" dxfId="1546" priority="1563" operator="lessThan">
      <formula>L166</formula>
    </cfRule>
  </conditionalFormatting>
  <conditionalFormatting sqref="M166">
    <cfRule type="cellIs" dxfId="1545" priority="1562" operator="lessThan">
      <formula>L166</formula>
    </cfRule>
  </conditionalFormatting>
  <conditionalFormatting sqref="M166">
    <cfRule type="cellIs" dxfId="1544" priority="1561" operator="lessThan">
      <formula>L166</formula>
    </cfRule>
  </conditionalFormatting>
  <conditionalFormatting sqref="M168">
    <cfRule type="cellIs" dxfId="1543" priority="1553" operator="lessThan">
      <formula>L168</formula>
    </cfRule>
  </conditionalFormatting>
  <conditionalFormatting sqref="M168">
    <cfRule type="cellIs" dxfId="1542" priority="1552" operator="lessThan">
      <formula>L168</formula>
    </cfRule>
  </conditionalFormatting>
  <conditionalFormatting sqref="M166">
    <cfRule type="cellIs" dxfId="1541" priority="1551" operator="lessThan">
      <formula>L166</formula>
    </cfRule>
  </conditionalFormatting>
  <conditionalFormatting sqref="M166">
    <cfRule type="cellIs" dxfId="1540" priority="1550" operator="lessThan">
      <formula>L166</formula>
    </cfRule>
  </conditionalFormatting>
  <conditionalFormatting sqref="M166">
    <cfRule type="cellIs" dxfId="1539" priority="1549" operator="lessThan">
      <formula>L166</formula>
    </cfRule>
  </conditionalFormatting>
  <conditionalFormatting sqref="M168">
    <cfRule type="cellIs" dxfId="1538" priority="1548" operator="lessThan">
      <formula>L168</formula>
    </cfRule>
  </conditionalFormatting>
  <conditionalFormatting sqref="M168">
    <cfRule type="cellIs" dxfId="1537" priority="1543" operator="lessThan">
      <formula>L168</formula>
    </cfRule>
  </conditionalFormatting>
  <conditionalFormatting sqref="M168">
    <cfRule type="cellIs" dxfId="1536" priority="1540" operator="lessThan">
      <formula>L168</formula>
    </cfRule>
  </conditionalFormatting>
  <conditionalFormatting sqref="M168">
    <cfRule type="cellIs" dxfId="1535" priority="1536" operator="lessThan">
      <formula>L168</formula>
    </cfRule>
  </conditionalFormatting>
  <conditionalFormatting sqref="M164">
    <cfRule type="cellIs" dxfId="1534" priority="1535" operator="lessThan">
      <formula>L164</formula>
    </cfRule>
  </conditionalFormatting>
  <conditionalFormatting sqref="M164">
    <cfRule type="cellIs" dxfId="1533" priority="1534" operator="lessThan">
      <formula>L164</formula>
    </cfRule>
  </conditionalFormatting>
  <conditionalFormatting sqref="M164">
    <cfRule type="cellIs" dxfId="1532" priority="1492" operator="lessThan">
      <formula>L164</formula>
    </cfRule>
  </conditionalFormatting>
  <conditionalFormatting sqref="M166">
    <cfRule type="cellIs" dxfId="1531" priority="1491" operator="lessThan">
      <formula>L166</formula>
    </cfRule>
  </conditionalFormatting>
  <conditionalFormatting sqref="M168">
    <cfRule type="cellIs" dxfId="1530" priority="1490" operator="lessThan">
      <formula>L168</formula>
    </cfRule>
  </conditionalFormatting>
  <conditionalFormatting sqref="M168">
    <cfRule type="cellIs" dxfId="1529" priority="1489" operator="lessThan">
      <formula>L168</formula>
    </cfRule>
  </conditionalFormatting>
  <conditionalFormatting sqref="M168">
    <cfRule type="cellIs" dxfId="1528" priority="1488" operator="lessThan">
      <formula>L168</formula>
    </cfRule>
  </conditionalFormatting>
  <conditionalFormatting sqref="M164">
    <cfRule type="cellIs" dxfId="1527" priority="1487" operator="lessThan">
      <formula>L164</formula>
    </cfRule>
  </conditionalFormatting>
  <conditionalFormatting sqref="M168">
    <cfRule type="cellIs" dxfId="1526" priority="1486" operator="lessThan">
      <formula>L168</formula>
    </cfRule>
  </conditionalFormatting>
  <conditionalFormatting sqref="M164">
    <cfRule type="cellIs" dxfId="1525" priority="1485" operator="lessThan">
      <formula>L164</formula>
    </cfRule>
  </conditionalFormatting>
  <conditionalFormatting sqref="M168">
    <cfRule type="cellIs" dxfId="1524" priority="1479" operator="lessThan">
      <formula>L168</formula>
    </cfRule>
  </conditionalFormatting>
  <conditionalFormatting sqref="M164">
    <cfRule type="cellIs" dxfId="1523" priority="1478" operator="lessThan">
      <formula>L164</formula>
    </cfRule>
  </conditionalFormatting>
  <conditionalFormatting sqref="M164">
    <cfRule type="cellIs" dxfId="1522" priority="1477" operator="lessThan">
      <formula>L164</formula>
    </cfRule>
  </conditionalFormatting>
  <conditionalFormatting sqref="M168">
    <cfRule type="cellIs" dxfId="1521" priority="1476" operator="lessThan">
      <formula>L168</formula>
    </cfRule>
  </conditionalFormatting>
  <conditionalFormatting sqref="M166">
    <cfRule type="cellIs" dxfId="1520" priority="1533" operator="lessThan">
      <formula>L166</formula>
    </cfRule>
  </conditionalFormatting>
  <conditionalFormatting sqref="M166">
    <cfRule type="cellIs" dxfId="1519" priority="1532" operator="lessThan">
      <formula>L166</formula>
    </cfRule>
  </conditionalFormatting>
  <conditionalFormatting sqref="M166">
    <cfRule type="cellIs" dxfId="1518" priority="1531" operator="lessThan">
      <formula>L166</formula>
    </cfRule>
  </conditionalFormatting>
  <conditionalFormatting sqref="M166">
    <cfRule type="cellIs" dxfId="1517" priority="1530" operator="lessThan">
      <formula>L166</formula>
    </cfRule>
  </conditionalFormatting>
  <conditionalFormatting sqref="M166">
    <cfRule type="cellIs" dxfId="1516" priority="1529" operator="lessThan">
      <formula>L166</formula>
    </cfRule>
  </conditionalFormatting>
  <conditionalFormatting sqref="M166">
    <cfRule type="cellIs" dxfId="1515" priority="1528" operator="lessThan">
      <formula>L166</formula>
    </cfRule>
  </conditionalFormatting>
  <conditionalFormatting sqref="M166">
    <cfRule type="cellIs" dxfId="1514" priority="1527" operator="lessThan">
      <formula>L166</formula>
    </cfRule>
  </conditionalFormatting>
  <conditionalFormatting sqref="M166">
    <cfRule type="cellIs" dxfId="1513" priority="1526" operator="lessThan">
      <formula>L166</formula>
    </cfRule>
  </conditionalFormatting>
  <conditionalFormatting sqref="M168">
    <cfRule type="cellIs" dxfId="1512" priority="1525" operator="lessThan">
      <formula>L168</formula>
    </cfRule>
  </conditionalFormatting>
  <conditionalFormatting sqref="M168">
    <cfRule type="cellIs" dxfId="1511" priority="1524" operator="lessThan">
      <formula>L168</formula>
    </cfRule>
  </conditionalFormatting>
  <conditionalFormatting sqref="M166">
    <cfRule type="cellIs" dxfId="1510" priority="1523" operator="lessThan">
      <formula>L166</formula>
    </cfRule>
  </conditionalFormatting>
  <conditionalFormatting sqref="M168">
    <cfRule type="cellIs" dxfId="1509" priority="1522" operator="lessThan">
      <formula>L168</formula>
    </cfRule>
  </conditionalFormatting>
  <conditionalFormatting sqref="M168">
    <cfRule type="cellIs" dxfId="1508" priority="1521" operator="lessThan">
      <formula>L168</formula>
    </cfRule>
  </conditionalFormatting>
  <conditionalFormatting sqref="M168">
    <cfRule type="cellIs" dxfId="1507" priority="1520" operator="lessThan">
      <formula>L168</formula>
    </cfRule>
  </conditionalFormatting>
  <conditionalFormatting sqref="M166">
    <cfRule type="cellIs" dxfId="1506" priority="1519" operator="lessThan">
      <formula>L166</formula>
    </cfRule>
  </conditionalFormatting>
  <conditionalFormatting sqref="M166">
    <cfRule type="cellIs" dxfId="1505" priority="1518" operator="lessThan">
      <formula>L166</formula>
    </cfRule>
  </conditionalFormatting>
  <conditionalFormatting sqref="M166">
    <cfRule type="cellIs" dxfId="1504" priority="1517" operator="lessThan">
      <formula>L166</formula>
    </cfRule>
  </conditionalFormatting>
  <conditionalFormatting sqref="M168">
    <cfRule type="cellIs" dxfId="1503" priority="1516" operator="lessThan">
      <formula>L168</formula>
    </cfRule>
  </conditionalFormatting>
  <conditionalFormatting sqref="M168">
    <cfRule type="cellIs" dxfId="1502" priority="1515" operator="lessThan">
      <formula>L168</formula>
    </cfRule>
  </conditionalFormatting>
  <conditionalFormatting sqref="M166">
    <cfRule type="cellIs" dxfId="1501" priority="1514" operator="lessThan">
      <formula>L166</formula>
    </cfRule>
  </conditionalFormatting>
  <conditionalFormatting sqref="M168">
    <cfRule type="cellIs" dxfId="1500" priority="1513" operator="lessThan">
      <formula>L168</formula>
    </cfRule>
  </conditionalFormatting>
  <conditionalFormatting sqref="M168">
    <cfRule type="cellIs" dxfId="1499" priority="1512" operator="lessThan">
      <formula>L168</formula>
    </cfRule>
  </conditionalFormatting>
  <conditionalFormatting sqref="M168">
    <cfRule type="cellIs" dxfId="1498" priority="1511" operator="lessThan">
      <formula>L168</formula>
    </cfRule>
  </conditionalFormatting>
  <conditionalFormatting sqref="M164">
    <cfRule type="cellIs" dxfId="1497" priority="1510" operator="lessThan">
      <formula>L164</formula>
    </cfRule>
  </conditionalFormatting>
  <conditionalFormatting sqref="M166">
    <cfRule type="cellIs" dxfId="1496" priority="1509" operator="lessThan">
      <formula>L166</formula>
    </cfRule>
  </conditionalFormatting>
  <conditionalFormatting sqref="M168">
    <cfRule type="cellIs" dxfId="1495" priority="1508" operator="lessThan">
      <formula>L168</formula>
    </cfRule>
  </conditionalFormatting>
  <conditionalFormatting sqref="M168">
    <cfRule type="cellIs" dxfId="1494" priority="1507" operator="lessThan">
      <formula>L168</formula>
    </cfRule>
  </conditionalFormatting>
  <conditionalFormatting sqref="M168">
    <cfRule type="cellIs" dxfId="1493" priority="1506" operator="lessThan">
      <formula>L168</formula>
    </cfRule>
  </conditionalFormatting>
  <conditionalFormatting sqref="M164">
    <cfRule type="cellIs" dxfId="1492" priority="1505" operator="lessThan">
      <formula>L164</formula>
    </cfRule>
  </conditionalFormatting>
  <conditionalFormatting sqref="M168">
    <cfRule type="cellIs" dxfId="1491" priority="1504" operator="lessThan">
      <formula>L168</formula>
    </cfRule>
  </conditionalFormatting>
  <conditionalFormatting sqref="M164">
    <cfRule type="cellIs" dxfId="1490" priority="1503" operator="lessThan">
      <formula>L164</formula>
    </cfRule>
  </conditionalFormatting>
  <conditionalFormatting sqref="M164">
    <cfRule type="cellIs" dxfId="1489" priority="1502" operator="lessThan">
      <formula>L164</formula>
    </cfRule>
  </conditionalFormatting>
  <conditionalFormatting sqref="M166">
    <cfRule type="cellIs" dxfId="1488" priority="1501" operator="lessThan">
      <formula>L166</formula>
    </cfRule>
  </conditionalFormatting>
  <conditionalFormatting sqref="M166">
    <cfRule type="cellIs" dxfId="1487" priority="1500" operator="lessThan">
      <formula>L166</formula>
    </cfRule>
  </conditionalFormatting>
  <conditionalFormatting sqref="M166">
    <cfRule type="cellIs" dxfId="1486" priority="1499" operator="lessThan">
      <formula>L166</formula>
    </cfRule>
  </conditionalFormatting>
  <conditionalFormatting sqref="M168">
    <cfRule type="cellIs" dxfId="1485" priority="1498" operator="lessThan">
      <formula>L168</formula>
    </cfRule>
  </conditionalFormatting>
  <conditionalFormatting sqref="M168">
    <cfRule type="cellIs" dxfId="1484" priority="1497" operator="lessThan">
      <formula>L168</formula>
    </cfRule>
  </conditionalFormatting>
  <conditionalFormatting sqref="M166">
    <cfRule type="cellIs" dxfId="1483" priority="1496" operator="lessThan">
      <formula>L166</formula>
    </cfRule>
  </conditionalFormatting>
  <conditionalFormatting sqref="M168">
    <cfRule type="cellIs" dxfId="1482" priority="1495" operator="lessThan">
      <formula>L168</formula>
    </cfRule>
  </conditionalFormatting>
  <conditionalFormatting sqref="M168">
    <cfRule type="cellIs" dxfId="1481" priority="1494" operator="lessThan">
      <formula>L168</formula>
    </cfRule>
  </conditionalFormatting>
  <conditionalFormatting sqref="M168">
    <cfRule type="cellIs" dxfId="1480" priority="1493" operator="lessThan">
      <formula>L168</formula>
    </cfRule>
  </conditionalFormatting>
  <conditionalFormatting sqref="M164">
    <cfRule type="cellIs" dxfId="1479" priority="1484" operator="lessThan">
      <formula>L164</formula>
    </cfRule>
  </conditionalFormatting>
  <conditionalFormatting sqref="M168">
    <cfRule type="cellIs" dxfId="1478" priority="1483" operator="lessThan">
      <formula>L168</formula>
    </cfRule>
  </conditionalFormatting>
  <conditionalFormatting sqref="M168">
    <cfRule type="cellIs" dxfId="1477" priority="1482" operator="lessThan">
      <formula>L168</formula>
    </cfRule>
  </conditionalFormatting>
  <conditionalFormatting sqref="M168">
    <cfRule type="cellIs" dxfId="1476" priority="1481" operator="lessThan">
      <formula>L168</formula>
    </cfRule>
  </conditionalFormatting>
  <conditionalFormatting sqref="M164">
    <cfRule type="cellIs" dxfId="1475" priority="1480" operator="lessThan">
      <formula>L164</formula>
    </cfRule>
  </conditionalFormatting>
  <conditionalFormatting sqref="M164">
    <cfRule type="cellIs" dxfId="1474" priority="1453" operator="lessThan">
      <formula>L164</formula>
    </cfRule>
  </conditionalFormatting>
  <conditionalFormatting sqref="M166">
    <cfRule type="cellIs" dxfId="1473" priority="1452" operator="lessThan">
      <formula>L166</formula>
    </cfRule>
  </conditionalFormatting>
  <conditionalFormatting sqref="M164">
    <cfRule type="cellIs" dxfId="1472" priority="1451" operator="lessThan">
      <formula>L164</formula>
    </cfRule>
  </conditionalFormatting>
  <conditionalFormatting sqref="M164">
    <cfRule type="cellIs" dxfId="1471" priority="1450" operator="lessThan">
      <formula>L164</formula>
    </cfRule>
  </conditionalFormatting>
  <conditionalFormatting sqref="M164">
    <cfRule type="cellIs" dxfId="1470" priority="1447" operator="lessThan">
      <formula>L164</formula>
    </cfRule>
  </conditionalFormatting>
  <conditionalFormatting sqref="M164">
    <cfRule type="cellIs" dxfId="1469" priority="1446" operator="lessThan">
      <formula>L164</formula>
    </cfRule>
  </conditionalFormatting>
  <conditionalFormatting sqref="M166">
    <cfRule type="cellIs" dxfId="1468" priority="1475" operator="lessThan">
      <formula>L166</formula>
    </cfRule>
  </conditionalFormatting>
  <conditionalFormatting sqref="M166">
    <cfRule type="cellIs" dxfId="1467" priority="1474" operator="lessThan">
      <formula>L166</formula>
    </cfRule>
  </conditionalFormatting>
  <conditionalFormatting sqref="M166">
    <cfRule type="cellIs" dxfId="1466" priority="1473" operator="lessThan">
      <formula>L166</formula>
    </cfRule>
  </conditionalFormatting>
  <conditionalFormatting sqref="M166">
    <cfRule type="cellIs" dxfId="1465" priority="1472" operator="lessThan">
      <formula>L166</formula>
    </cfRule>
  </conditionalFormatting>
  <conditionalFormatting sqref="M166">
    <cfRule type="cellIs" dxfId="1464" priority="1471" operator="lessThan">
      <formula>L166</formula>
    </cfRule>
  </conditionalFormatting>
  <conditionalFormatting sqref="M166">
    <cfRule type="cellIs" dxfId="1463" priority="1470" operator="lessThan">
      <formula>L166</formula>
    </cfRule>
  </conditionalFormatting>
  <conditionalFormatting sqref="M166">
    <cfRule type="cellIs" dxfId="1462" priority="1469" operator="lessThan">
      <formula>L166</formula>
    </cfRule>
  </conditionalFormatting>
  <conditionalFormatting sqref="M166">
    <cfRule type="cellIs" dxfId="1461" priority="1468" operator="lessThan">
      <formula>L166</formula>
    </cfRule>
  </conditionalFormatting>
  <conditionalFormatting sqref="M166">
    <cfRule type="cellIs" dxfId="1460" priority="1467" operator="lessThan">
      <formula>L166</formula>
    </cfRule>
  </conditionalFormatting>
  <conditionalFormatting sqref="M166">
    <cfRule type="cellIs" dxfId="1459" priority="1466" operator="lessThan">
      <formula>L166</formula>
    </cfRule>
  </conditionalFormatting>
  <conditionalFormatting sqref="M166">
    <cfRule type="cellIs" dxfId="1458" priority="1465" operator="lessThan">
      <formula>L166</formula>
    </cfRule>
  </conditionalFormatting>
  <conditionalFormatting sqref="M166">
    <cfRule type="cellIs" dxfId="1457" priority="1464" operator="lessThan">
      <formula>L166</formula>
    </cfRule>
  </conditionalFormatting>
  <conditionalFormatting sqref="M166">
    <cfRule type="cellIs" dxfId="1456" priority="1463" operator="lessThan">
      <formula>L166</formula>
    </cfRule>
  </conditionalFormatting>
  <conditionalFormatting sqref="M164">
    <cfRule type="cellIs" dxfId="1455" priority="1462" operator="lessThan">
      <formula>L164</formula>
    </cfRule>
  </conditionalFormatting>
  <conditionalFormatting sqref="M166">
    <cfRule type="cellIs" dxfId="1454" priority="1461" operator="lessThan">
      <formula>L166</formula>
    </cfRule>
  </conditionalFormatting>
  <conditionalFormatting sqref="M164">
    <cfRule type="cellIs" dxfId="1453" priority="1460" operator="lessThan">
      <formula>L164</formula>
    </cfRule>
  </conditionalFormatting>
  <conditionalFormatting sqref="M164">
    <cfRule type="cellIs" dxfId="1452" priority="1459" operator="lessThan">
      <formula>L164</formula>
    </cfRule>
  </conditionalFormatting>
  <conditionalFormatting sqref="M164">
    <cfRule type="cellIs" dxfId="1451" priority="1458" operator="lessThan">
      <formula>L164</formula>
    </cfRule>
  </conditionalFormatting>
  <conditionalFormatting sqref="M166">
    <cfRule type="cellIs" dxfId="1450" priority="1457" operator="lessThan">
      <formula>L166</formula>
    </cfRule>
  </conditionalFormatting>
  <conditionalFormatting sqref="M166">
    <cfRule type="cellIs" dxfId="1449" priority="1456" operator="lessThan">
      <formula>L166</formula>
    </cfRule>
  </conditionalFormatting>
  <conditionalFormatting sqref="M166">
    <cfRule type="cellIs" dxfId="1448" priority="1455" operator="lessThan">
      <formula>L166</formula>
    </cfRule>
  </conditionalFormatting>
  <conditionalFormatting sqref="M166">
    <cfRule type="cellIs" dxfId="1447" priority="1454" operator="lessThan">
      <formula>L166</formula>
    </cfRule>
  </conditionalFormatting>
  <conditionalFormatting sqref="M164">
    <cfRule type="cellIs" dxfId="1446" priority="1449" operator="lessThan">
      <formula>L164</formula>
    </cfRule>
  </conditionalFormatting>
  <conditionalFormatting sqref="M164">
    <cfRule type="cellIs" dxfId="1445" priority="1448" operator="lessThan">
      <formula>L164</formula>
    </cfRule>
  </conditionalFormatting>
  <conditionalFormatting sqref="M166">
    <cfRule type="cellIs" dxfId="1444" priority="1440" operator="lessThan">
      <formula>L166</formula>
    </cfRule>
  </conditionalFormatting>
  <conditionalFormatting sqref="M166">
    <cfRule type="cellIs" dxfId="1443" priority="1439" operator="lessThan">
      <formula>L166</formula>
    </cfRule>
  </conditionalFormatting>
  <conditionalFormatting sqref="M166">
    <cfRule type="cellIs" dxfId="1442" priority="1445" operator="lessThan">
      <formula>L166</formula>
    </cfRule>
  </conditionalFormatting>
  <conditionalFormatting sqref="M166">
    <cfRule type="cellIs" dxfId="1441" priority="1444" operator="lessThan">
      <formula>L166</formula>
    </cfRule>
  </conditionalFormatting>
  <conditionalFormatting sqref="M166">
    <cfRule type="cellIs" dxfId="1440" priority="1443" operator="lessThan">
      <formula>L166</formula>
    </cfRule>
  </conditionalFormatting>
  <conditionalFormatting sqref="M166">
    <cfRule type="cellIs" dxfId="1439" priority="1442" operator="lessThan">
      <formula>L166</formula>
    </cfRule>
  </conditionalFormatting>
  <conditionalFormatting sqref="M166">
    <cfRule type="cellIs" dxfId="1438" priority="1441" operator="lessThan">
      <formula>L166</formula>
    </cfRule>
  </conditionalFormatting>
  <conditionalFormatting sqref="M166">
    <cfRule type="cellIs" dxfId="1437" priority="1438" operator="lessThan">
      <formula>L166</formula>
    </cfRule>
  </conditionalFormatting>
  <conditionalFormatting sqref="M166">
    <cfRule type="cellIs" dxfId="1436" priority="1437" operator="lessThan">
      <formula>L166</formula>
    </cfRule>
  </conditionalFormatting>
  <conditionalFormatting sqref="M164">
    <cfRule type="cellIs" dxfId="1435" priority="1414" operator="lessThan">
      <formula>L164</formula>
    </cfRule>
  </conditionalFormatting>
  <conditionalFormatting sqref="M166">
    <cfRule type="cellIs" dxfId="1434" priority="1413" operator="lessThan">
      <formula>L166</formula>
    </cfRule>
  </conditionalFormatting>
  <conditionalFormatting sqref="M164">
    <cfRule type="cellIs" dxfId="1433" priority="1412" operator="lessThan">
      <formula>L164</formula>
    </cfRule>
  </conditionalFormatting>
  <conditionalFormatting sqref="M164">
    <cfRule type="cellIs" dxfId="1432" priority="1411" operator="lessThan">
      <formula>L164</formula>
    </cfRule>
  </conditionalFormatting>
  <conditionalFormatting sqref="M164">
    <cfRule type="cellIs" dxfId="1431" priority="1408" operator="lessThan">
      <formula>L164</formula>
    </cfRule>
  </conditionalFormatting>
  <conditionalFormatting sqref="M164">
    <cfRule type="cellIs" dxfId="1430" priority="1407" operator="lessThan">
      <formula>L164</formula>
    </cfRule>
  </conditionalFormatting>
  <conditionalFormatting sqref="M166">
    <cfRule type="cellIs" dxfId="1429" priority="1436" operator="lessThan">
      <formula>L166</formula>
    </cfRule>
  </conditionalFormatting>
  <conditionalFormatting sqref="M166">
    <cfRule type="cellIs" dxfId="1428" priority="1435" operator="lessThan">
      <formula>L166</formula>
    </cfRule>
  </conditionalFormatting>
  <conditionalFormatting sqref="M166">
    <cfRule type="cellIs" dxfId="1427" priority="1434" operator="lessThan">
      <formula>L166</formula>
    </cfRule>
  </conditionalFormatting>
  <conditionalFormatting sqref="M166">
    <cfRule type="cellIs" dxfId="1426" priority="1433" operator="lessThan">
      <formula>L166</formula>
    </cfRule>
  </conditionalFormatting>
  <conditionalFormatting sqref="M166">
    <cfRule type="cellIs" dxfId="1425" priority="1432" operator="lessThan">
      <formula>L166</formula>
    </cfRule>
  </conditionalFormatting>
  <conditionalFormatting sqref="M166">
    <cfRule type="cellIs" dxfId="1424" priority="1431" operator="lessThan">
      <formula>L166</formula>
    </cfRule>
  </conditionalFormatting>
  <conditionalFormatting sqref="M166">
    <cfRule type="cellIs" dxfId="1423" priority="1430" operator="lessThan">
      <formula>L166</formula>
    </cfRule>
  </conditionalFormatting>
  <conditionalFormatting sqref="M166">
    <cfRule type="cellIs" dxfId="1422" priority="1429" operator="lessThan">
      <formula>L166</formula>
    </cfRule>
  </conditionalFormatting>
  <conditionalFormatting sqref="M166">
    <cfRule type="cellIs" dxfId="1421" priority="1428" operator="lessThan">
      <formula>L166</formula>
    </cfRule>
  </conditionalFormatting>
  <conditionalFormatting sqref="M166">
    <cfRule type="cellIs" dxfId="1420" priority="1427" operator="lessThan">
      <formula>L166</formula>
    </cfRule>
  </conditionalFormatting>
  <conditionalFormatting sqref="M166">
    <cfRule type="cellIs" dxfId="1419" priority="1426" operator="lessThan">
      <formula>L166</formula>
    </cfRule>
  </conditionalFormatting>
  <conditionalFormatting sqref="M166">
    <cfRule type="cellIs" dxfId="1418" priority="1425" operator="lessThan">
      <formula>L166</formula>
    </cfRule>
  </conditionalFormatting>
  <conditionalFormatting sqref="M166">
    <cfRule type="cellIs" dxfId="1417" priority="1424" operator="lessThan">
      <formula>L166</formula>
    </cfRule>
  </conditionalFormatting>
  <conditionalFormatting sqref="M164">
    <cfRule type="cellIs" dxfId="1416" priority="1423" operator="lessThan">
      <formula>L164</formula>
    </cfRule>
  </conditionalFormatting>
  <conditionalFormatting sqref="M166">
    <cfRule type="cellIs" dxfId="1415" priority="1422" operator="lessThan">
      <formula>L166</formula>
    </cfRule>
  </conditionalFormatting>
  <conditionalFormatting sqref="M164">
    <cfRule type="cellIs" dxfId="1414" priority="1421" operator="lessThan">
      <formula>L164</formula>
    </cfRule>
  </conditionalFormatting>
  <conditionalFormatting sqref="M164">
    <cfRule type="cellIs" dxfId="1413" priority="1420" operator="lessThan">
      <formula>L164</formula>
    </cfRule>
  </conditionalFormatting>
  <conditionalFormatting sqref="M164">
    <cfRule type="cellIs" dxfId="1412" priority="1419" operator="lessThan">
      <formula>L164</formula>
    </cfRule>
  </conditionalFormatting>
  <conditionalFormatting sqref="M166">
    <cfRule type="cellIs" dxfId="1411" priority="1418" operator="lessThan">
      <formula>L166</formula>
    </cfRule>
  </conditionalFormatting>
  <conditionalFormatting sqref="M166">
    <cfRule type="cellIs" dxfId="1410" priority="1417" operator="lessThan">
      <formula>L166</formula>
    </cfRule>
  </conditionalFormatting>
  <conditionalFormatting sqref="M166">
    <cfRule type="cellIs" dxfId="1409" priority="1416" operator="lessThan">
      <formula>L166</formula>
    </cfRule>
  </conditionalFormatting>
  <conditionalFormatting sqref="M166">
    <cfRule type="cellIs" dxfId="1408" priority="1415" operator="lessThan">
      <formula>L166</formula>
    </cfRule>
  </conditionalFormatting>
  <conditionalFormatting sqref="M164">
    <cfRule type="cellIs" dxfId="1407" priority="1410" operator="lessThan">
      <formula>L164</formula>
    </cfRule>
  </conditionalFormatting>
  <conditionalFormatting sqref="M164">
    <cfRule type="cellIs" dxfId="1406" priority="1409" operator="lessThan">
      <formula>L164</formula>
    </cfRule>
  </conditionalFormatting>
  <conditionalFormatting sqref="M166">
    <cfRule type="cellIs" dxfId="1405" priority="1401" operator="lessThan">
      <formula>L166</formula>
    </cfRule>
  </conditionalFormatting>
  <conditionalFormatting sqref="M166">
    <cfRule type="cellIs" dxfId="1404" priority="1400" operator="lessThan">
      <formula>L166</formula>
    </cfRule>
  </conditionalFormatting>
  <conditionalFormatting sqref="M166">
    <cfRule type="cellIs" dxfId="1403" priority="1406" operator="lessThan">
      <formula>L166</formula>
    </cfRule>
  </conditionalFormatting>
  <conditionalFormatting sqref="M166">
    <cfRule type="cellIs" dxfId="1402" priority="1405" operator="lessThan">
      <formula>L166</formula>
    </cfRule>
  </conditionalFormatting>
  <conditionalFormatting sqref="M166">
    <cfRule type="cellIs" dxfId="1401" priority="1404" operator="lessThan">
      <formula>L166</formula>
    </cfRule>
  </conditionalFormatting>
  <conditionalFormatting sqref="M166">
    <cfRule type="cellIs" dxfId="1400" priority="1403" operator="lessThan">
      <formula>L166</formula>
    </cfRule>
  </conditionalFormatting>
  <conditionalFormatting sqref="M166">
    <cfRule type="cellIs" dxfId="1399" priority="1402" operator="lessThan">
      <formula>L166</formula>
    </cfRule>
  </conditionalFormatting>
  <conditionalFormatting sqref="M166">
    <cfRule type="cellIs" dxfId="1398" priority="1399" operator="lessThan">
      <formula>L166</formula>
    </cfRule>
  </conditionalFormatting>
  <conditionalFormatting sqref="M166">
    <cfRule type="cellIs" dxfId="1397" priority="1398" operator="lessThan">
      <formula>L166</formula>
    </cfRule>
  </conditionalFormatting>
  <conditionalFormatting sqref="M164">
    <cfRule type="cellIs" dxfId="1396" priority="1385" operator="lessThan">
      <formula>L164</formula>
    </cfRule>
  </conditionalFormatting>
  <conditionalFormatting sqref="M164">
    <cfRule type="cellIs" dxfId="1395" priority="1383" operator="lessThan">
      <formula>L164</formula>
    </cfRule>
  </conditionalFormatting>
  <conditionalFormatting sqref="M166">
    <cfRule type="cellIs" dxfId="1394" priority="1382" operator="lessThan">
      <formula>L166</formula>
    </cfRule>
  </conditionalFormatting>
  <conditionalFormatting sqref="M166">
    <cfRule type="cellIs" dxfId="1393" priority="1381" operator="lessThan">
      <formula>L166</formula>
    </cfRule>
  </conditionalFormatting>
  <conditionalFormatting sqref="M166">
    <cfRule type="cellIs" dxfId="1392" priority="1397" operator="lessThan">
      <formula>L166</formula>
    </cfRule>
  </conditionalFormatting>
  <conditionalFormatting sqref="M166">
    <cfRule type="cellIs" dxfId="1391" priority="1396" operator="lessThan">
      <formula>L166</formula>
    </cfRule>
  </conditionalFormatting>
  <conditionalFormatting sqref="M166">
    <cfRule type="cellIs" dxfId="1390" priority="1395" operator="lessThan">
      <formula>L166</formula>
    </cfRule>
  </conditionalFormatting>
  <conditionalFormatting sqref="M166">
    <cfRule type="cellIs" dxfId="1389" priority="1394" operator="lessThan">
      <formula>L166</formula>
    </cfRule>
  </conditionalFormatting>
  <conditionalFormatting sqref="M164">
    <cfRule type="cellIs" dxfId="1388" priority="1393" operator="lessThan">
      <formula>L164</formula>
    </cfRule>
  </conditionalFormatting>
  <conditionalFormatting sqref="M166">
    <cfRule type="cellIs" dxfId="1387" priority="1392" operator="lessThan">
      <formula>L166</formula>
    </cfRule>
  </conditionalFormatting>
  <conditionalFormatting sqref="M164">
    <cfRule type="cellIs" dxfId="1386" priority="1391" operator="lessThan">
      <formula>L164</formula>
    </cfRule>
  </conditionalFormatting>
  <conditionalFormatting sqref="M164">
    <cfRule type="cellIs" dxfId="1385" priority="1390" operator="lessThan">
      <formula>L164</formula>
    </cfRule>
  </conditionalFormatting>
  <conditionalFormatting sqref="M164">
    <cfRule type="cellIs" dxfId="1384" priority="1389" operator="lessThan">
      <formula>L164</formula>
    </cfRule>
  </conditionalFormatting>
  <conditionalFormatting sqref="M164">
    <cfRule type="cellIs" dxfId="1383" priority="1388" operator="lessThan">
      <formula>L164</formula>
    </cfRule>
  </conditionalFormatting>
  <conditionalFormatting sqref="M164">
    <cfRule type="cellIs" dxfId="1382" priority="1387" operator="lessThan">
      <formula>L164</formula>
    </cfRule>
  </conditionalFormatting>
  <conditionalFormatting sqref="M164">
    <cfRule type="cellIs" dxfId="1381" priority="1386" operator="lessThan">
      <formula>L164</formula>
    </cfRule>
  </conditionalFormatting>
  <conditionalFormatting sqref="M164">
    <cfRule type="cellIs" dxfId="1380" priority="1384" operator="lessThan">
      <formula>L164</formula>
    </cfRule>
  </conditionalFormatting>
  <conditionalFormatting sqref="M166">
    <cfRule type="cellIs" dxfId="1379" priority="1380" operator="lessThan">
      <formula>L166</formula>
    </cfRule>
  </conditionalFormatting>
  <conditionalFormatting sqref="M166">
    <cfRule type="cellIs" dxfId="1378" priority="1379" operator="lessThan">
      <formula>L166</formula>
    </cfRule>
  </conditionalFormatting>
  <conditionalFormatting sqref="M166">
    <cfRule type="cellIs" dxfId="1377" priority="1374" operator="lessThan">
      <formula>L166</formula>
    </cfRule>
  </conditionalFormatting>
  <conditionalFormatting sqref="M166">
    <cfRule type="cellIs" dxfId="1376" priority="1373" operator="lessThan">
      <formula>L166</formula>
    </cfRule>
  </conditionalFormatting>
  <conditionalFormatting sqref="M166">
    <cfRule type="cellIs" dxfId="1375" priority="1372" operator="lessThan">
      <formula>L166</formula>
    </cfRule>
  </conditionalFormatting>
  <conditionalFormatting sqref="M166">
    <cfRule type="cellIs" dxfId="1374" priority="1369" operator="lessThan">
      <formula>L166</formula>
    </cfRule>
  </conditionalFormatting>
  <conditionalFormatting sqref="M166">
    <cfRule type="cellIs" dxfId="1373" priority="1368" operator="lessThan">
      <formula>L166</formula>
    </cfRule>
  </conditionalFormatting>
  <conditionalFormatting sqref="M166">
    <cfRule type="cellIs" dxfId="1372" priority="1378" operator="lessThan">
      <formula>L166</formula>
    </cfRule>
  </conditionalFormatting>
  <conditionalFormatting sqref="M166">
    <cfRule type="cellIs" dxfId="1371" priority="1377" operator="lessThan">
      <formula>L166</formula>
    </cfRule>
  </conditionalFormatting>
  <conditionalFormatting sqref="M166">
    <cfRule type="cellIs" dxfId="1370" priority="1376" operator="lessThan">
      <formula>L166</formula>
    </cfRule>
  </conditionalFormatting>
  <conditionalFormatting sqref="M166">
    <cfRule type="cellIs" dxfId="1369" priority="1375" operator="lessThan">
      <formula>L166</formula>
    </cfRule>
  </conditionalFormatting>
  <conditionalFormatting sqref="M166">
    <cfRule type="cellIs" dxfId="1368" priority="1371" operator="lessThan">
      <formula>L166</formula>
    </cfRule>
  </conditionalFormatting>
  <conditionalFormatting sqref="M166">
    <cfRule type="cellIs" dxfId="1367" priority="1370" operator="lessThan">
      <formula>L166</formula>
    </cfRule>
  </conditionalFormatting>
  <conditionalFormatting sqref="M162">
    <cfRule type="cellIs" dxfId="1366" priority="1330" operator="lessThan">
      <formula>L162</formula>
    </cfRule>
  </conditionalFormatting>
  <conditionalFormatting sqref="M162">
    <cfRule type="cellIs" dxfId="1365" priority="1324" operator="lessThan">
      <formula>L162</formula>
    </cfRule>
  </conditionalFormatting>
  <conditionalFormatting sqref="M163">
    <cfRule type="cellIs" dxfId="1364" priority="1323" operator="lessThan">
      <formula>L163</formula>
    </cfRule>
  </conditionalFormatting>
  <conditionalFormatting sqref="M166">
    <cfRule type="cellIs" dxfId="1363" priority="1322" operator="lessThan">
      <formula>L166</formula>
    </cfRule>
  </conditionalFormatting>
  <conditionalFormatting sqref="M166">
    <cfRule type="cellIs" dxfId="1362" priority="1321" operator="lessThan">
      <formula>L166</formula>
    </cfRule>
  </conditionalFormatting>
  <conditionalFormatting sqref="M166">
    <cfRule type="cellIs" dxfId="1361" priority="1320" operator="lessThan">
      <formula>L166</formula>
    </cfRule>
  </conditionalFormatting>
  <conditionalFormatting sqref="M168">
    <cfRule type="cellIs" dxfId="1360" priority="1319" operator="lessThan">
      <formula>L168</formula>
    </cfRule>
  </conditionalFormatting>
  <conditionalFormatting sqref="M163">
    <cfRule type="cellIs" dxfId="1359" priority="1318" operator="lessThan">
      <formula>L163</formula>
    </cfRule>
  </conditionalFormatting>
  <conditionalFormatting sqref="M168">
    <cfRule type="cellIs" dxfId="1358" priority="1317" operator="lessThan">
      <formula>L168</formula>
    </cfRule>
  </conditionalFormatting>
  <conditionalFormatting sqref="M166">
    <cfRule type="cellIs" dxfId="1357" priority="1316" operator="lessThan">
      <formula>L166</formula>
    </cfRule>
  </conditionalFormatting>
  <conditionalFormatting sqref="M168">
    <cfRule type="cellIs" dxfId="1356" priority="1315" operator="lessThan">
      <formula>L168</formula>
    </cfRule>
  </conditionalFormatting>
  <conditionalFormatting sqref="M163">
    <cfRule type="cellIs" dxfId="1355" priority="1314" operator="lessThan">
      <formula>L163</formula>
    </cfRule>
  </conditionalFormatting>
  <conditionalFormatting sqref="M168">
    <cfRule type="cellIs" dxfId="1354" priority="1305" operator="lessThan">
      <formula>L168</formula>
    </cfRule>
  </conditionalFormatting>
  <conditionalFormatting sqref="M166">
    <cfRule type="cellIs" dxfId="1353" priority="1304" operator="lessThan">
      <formula>L166</formula>
    </cfRule>
  </conditionalFormatting>
  <conditionalFormatting sqref="M168">
    <cfRule type="cellIs" dxfId="1352" priority="1303" operator="lessThan">
      <formula>L168</formula>
    </cfRule>
  </conditionalFormatting>
  <conditionalFormatting sqref="M163">
    <cfRule type="cellIs" dxfId="1351" priority="1302" operator="lessThan">
      <formula>L163</formula>
    </cfRule>
  </conditionalFormatting>
  <conditionalFormatting sqref="M168">
    <cfRule type="cellIs" dxfId="1350" priority="1301" operator="lessThan">
      <formula>L168</formula>
    </cfRule>
  </conditionalFormatting>
  <conditionalFormatting sqref="M163">
    <cfRule type="cellIs" dxfId="1349" priority="1299" operator="lessThan">
      <formula>L163</formula>
    </cfRule>
  </conditionalFormatting>
  <conditionalFormatting sqref="M164">
    <cfRule type="cellIs" dxfId="1348" priority="1298" operator="lessThan">
      <formula>L164</formula>
    </cfRule>
  </conditionalFormatting>
  <conditionalFormatting sqref="M166">
    <cfRule type="cellIs" dxfId="1347" priority="1297" operator="lessThan">
      <formula>L166</formula>
    </cfRule>
  </conditionalFormatting>
  <conditionalFormatting sqref="M168">
    <cfRule type="cellIs" dxfId="1346" priority="1295" operator="lessThan">
      <formula>L168</formula>
    </cfRule>
  </conditionalFormatting>
  <conditionalFormatting sqref="M168">
    <cfRule type="cellIs" dxfId="1345" priority="1294" operator="lessThan">
      <formula>L168</formula>
    </cfRule>
  </conditionalFormatting>
  <conditionalFormatting sqref="M164">
    <cfRule type="cellIs" dxfId="1344" priority="1293" operator="lessThan">
      <formula>L164</formula>
    </cfRule>
  </conditionalFormatting>
  <conditionalFormatting sqref="M164">
    <cfRule type="cellIs" dxfId="1343" priority="1367" operator="lessThan">
      <formula>L164</formula>
    </cfRule>
  </conditionalFormatting>
  <conditionalFormatting sqref="M164">
    <cfRule type="cellIs" dxfId="1342" priority="1366" operator="lessThan">
      <formula>L164</formula>
    </cfRule>
  </conditionalFormatting>
  <conditionalFormatting sqref="M164">
    <cfRule type="cellIs" dxfId="1341" priority="1365" operator="lessThan">
      <formula>L164</formula>
    </cfRule>
  </conditionalFormatting>
  <conditionalFormatting sqref="M164">
    <cfRule type="cellIs" dxfId="1340" priority="1364" operator="lessThan">
      <formula>L164</formula>
    </cfRule>
  </conditionalFormatting>
  <conditionalFormatting sqref="M162">
    <cfRule type="cellIs" dxfId="1339" priority="1363" operator="lessThan">
      <formula>L162</formula>
    </cfRule>
  </conditionalFormatting>
  <conditionalFormatting sqref="M164">
    <cfRule type="cellIs" dxfId="1338" priority="1362" operator="lessThan">
      <formula>L164</formula>
    </cfRule>
  </conditionalFormatting>
  <conditionalFormatting sqref="M166">
    <cfRule type="cellIs" dxfId="1337" priority="1361" operator="lessThan">
      <formula>L166</formula>
    </cfRule>
  </conditionalFormatting>
  <conditionalFormatting sqref="M162">
    <cfRule type="cellIs" dxfId="1336" priority="1360" operator="lessThan">
      <formula>L162</formula>
    </cfRule>
  </conditionalFormatting>
  <conditionalFormatting sqref="M166">
    <cfRule type="cellIs" dxfId="1335" priority="1359" operator="lessThan">
      <formula>L166</formula>
    </cfRule>
  </conditionalFormatting>
  <conditionalFormatting sqref="M166">
    <cfRule type="cellIs" dxfId="1334" priority="1358" operator="lessThan">
      <formula>L166</formula>
    </cfRule>
  </conditionalFormatting>
  <conditionalFormatting sqref="M162">
    <cfRule type="cellIs" dxfId="1333" priority="1357" operator="lessThan">
      <formula>L162</formula>
    </cfRule>
  </conditionalFormatting>
  <conditionalFormatting sqref="M166">
    <cfRule type="cellIs" dxfId="1332" priority="1356" operator="lessThan">
      <formula>L166</formula>
    </cfRule>
  </conditionalFormatting>
  <conditionalFormatting sqref="M166">
    <cfRule type="cellIs" dxfId="1331" priority="1355" operator="lessThan">
      <formula>L166</formula>
    </cfRule>
  </conditionalFormatting>
  <conditionalFormatting sqref="M162">
    <cfRule type="cellIs" dxfId="1330" priority="1354" operator="lessThan">
      <formula>L162</formula>
    </cfRule>
  </conditionalFormatting>
  <conditionalFormatting sqref="M168">
    <cfRule type="cellIs" dxfId="1329" priority="1353" operator="lessThan">
      <formula>L168</formula>
    </cfRule>
  </conditionalFormatting>
  <conditionalFormatting sqref="M166">
    <cfRule type="cellIs" dxfId="1328" priority="1352" operator="lessThan">
      <formula>L166</formula>
    </cfRule>
  </conditionalFormatting>
  <conditionalFormatting sqref="M162">
    <cfRule type="cellIs" dxfId="1327" priority="1351" operator="lessThan">
      <formula>L162</formula>
    </cfRule>
  </conditionalFormatting>
  <conditionalFormatting sqref="M166">
    <cfRule type="cellIs" dxfId="1326" priority="1350" operator="lessThan">
      <formula>L166</formula>
    </cfRule>
  </conditionalFormatting>
  <conditionalFormatting sqref="M166">
    <cfRule type="cellIs" dxfId="1325" priority="1349" operator="lessThan">
      <formula>L166</formula>
    </cfRule>
  </conditionalFormatting>
  <conditionalFormatting sqref="M162">
    <cfRule type="cellIs" dxfId="1324" priority="1348" operator="lessThan">
      <formula>L162</formula>
    </cfRule>
  </conditionalFormatting>
  <conditionalFormatting sqref="M166">
    <cfRule type="cellIs" dxfId="1323" priority="1347" operator="lessThan">
      <formula>L166</formula>
    </cfRule>
  </conditionalFormatting>
  <conditionalFormatting sqref="M166">
    <cfRule type="cellIs" dxfId="1322" priority="1346" operator="lessThan">
      <formula>L166</formula>
    </cfRule>
  </conditionalFormatting>
  <conditionalFormatting sqref="M162">
    <cfRule type="cellIs" dxfId="1321" priority="1345" operator="lessThan">
      <formula>L162</formula>
    </cfRule>
  </conditionalFormatting>
  <conditionalFormatting sqref="M163">
    <cfRule type="cellIs" dxfId="1320" priority="1344" operator="lessThan">
      <formula>L163</formula>
    </cfRule>
  </conditionalFormatting>
  <conditionalFormatting sqref="M166">
    <cfRule type="cellIs" dxfId="1319" priority="1343" operator="lessThan">
      <formula>L166</formula>
    </cfRule>
  </conditionalFormatting>
  <conditionalFormatting sqref="M166">
    <cfRule type="cellIs" dxfId="1318" priority="1342" operator="lessThan">
      <formula>L166</formula>
    </cfRule>
  </conditionalFormatting>
  <conditionalFormatting sqref="M166">
    <cfRule type="cellIs" dxfId="1317" priority="1341" operator="lessThan">
      <formula>L166</formula>
    </cfRule>
  </conditionalFormatting>
  <conditionalFormatting sqref="M168">
    <cfRule type="cellIs" dxfId="1316" priority="1340" operator="lessThan">
      <formula>L168</formula>
    </cfRule>
  </conditionalFormatting>
  <conditionalFormatting sqref="M163">
    <cfRule type="cellIs" dxfId="1315" priority="1339" operator="lessThan">
      <formula>L163</formula>
    </cfRule>
  </conditionalFormatting>
  <conditionalFormatting sqref="M168">
    <cfRule type="cellIs" dxfId="1314" priority="1338" operator="lessThan">
      <formula>L168</formula>
    </cfRule>
  </conditionalFormatting>
  <conditionalFormatting sqref="M166">
    <cfRule type="cellIs" dxfId="1313" priority="1337" operator="lessThan">
      <formula>L166</formula>
    </cfRule>
  </conditionalFormatting>
  <conditionalFormatting sqref="M168">
    <cfRule type="cellIs" dxfId="1312" priority="1336" operator="lessThan">
      <formula>L168</formula>
    </cfRule>
  </conditionalFormatting>
  <conditionalFormatting sqref="M163">
    <cfRule type="cellIs" dxfId="1311" priority="1335" operator="lessThan">
      <formula>L163</formula>
    </cfRule>
  </conditionalFormatting>
  <conditionalFormatting sqref="M168">
    <cfRule type="cellIs" dxfId="1310" priority="1334" operator="lessThan">
      <formula>L168</formula>
    </cfRule>
  </conditionalFormatting>
  <conditionalFormatting sqref="M168">
    <cfRule type="cellIs" dxfId="1309" priority="1333" operator="lessThan">
      <formula>L168</formula>
    </cfRule>
  </conditionalFormatting>
  <conditionalFormatting sqref="M163">
    <cfRule type="cellIs" dxfId="1308" priority="1332" operator="lessThan">
      <formula>L163</formula>
    </cfRule>
  </conditionalFormatting>
  <conditionalFormatting sqref="M166">
    <cfRule type="cellIs" dxfId="1307" priority="1331" operator="lessThan">
      <formula>L166</formula>
    </cfRule>
  </conditionalFormatting>
  <conditionalFormatting sqref="M166">
    <cfRule type="cellIs" dxfId="1306" priority="1329" operator="lessThan">
      <formula>L166</formula>
    </cfRule>
  </conditionalFormatting>
  <conditionalFormatting sqref="M166">
    <cfRule type="cellIs" dxfId="1305" priority="1328" operator="lessThan">
      <formula>L166</formula>
    </cfRule>
  </conditionalFormatting>
  <conditionalFormatting sqref="M162">
    <cfRule type="cellIs" dxfId="1304" priority="1327" operator="lessThan">
      <formula>L162</formula>
    </cfRule>
  </conditionalFormatting>
  <conditionalFormatting sqref="M166">
    <cfRule type="cellIs" dxfId="1303" priority="1326" operator="lessThan">
      <formula>L166</formula>
    </cfRule>
  </conditionalFormatting>
  <conditionalFormatting sqref="M166">
    <cfRule type="cellIs" dxfId="1302" priority="1325" operator="lessThan">
      <formula>L166</formula>
    </cfRule>
  </conditionalFormatting>
  <conditionalFormatting sqref="M168">
    <cfRule type="cellIs" dxfId="1301" priority="1313" operator="lessThan">
      <formula>L168</formula>
    </cfRule>
  </conditionalFormatting>
  <conditionalFormatting sqref="M168">
    <cfRule type="cellIs" dxfId="1300" priority="1312" operator="lessThan">
      <formula>L168</formula>
    </cfRule>
  </conditionalFormatting>
  <conditionalFormatting sqref="M163">
    <cfRule type="cellIs" dxfId="1299" priority="1311" operator="lessThan">
      <formula>L163</formula>
    </cfRule>
  </conditionalFormatting>
  <conditionalFormatting sqref="M166">
    <cfRule type="cellIs" dxfId="1298" priority="1310" operator="lessThan">
      <formula>L166</formula>
    </cfRule>
  </conditionalFormatting>
  <conditionalFormatting sqref="M166">
    <cfRule type="cellIs" dxfId="1297" priority="1309" operator="lessThan">
      <formula>L166</formula>
    </cfRule>
  </conditionalFormatting>
  <conditionalFormatting sqref="M166">
    <cfRule type="cellIs" dxfId="1296" priority="1308" operator="lessThan">
      <formula>L166</formula>
    </cfRule>
  </conditionalFormatting>
  <conditionalFormatting sqref="M168">
    <cfRule type="cellIs" dxfId="1295" priority="1307" operator="lessThan">
      <formula>L168</formula>
    </cfRule>
  </conditionalFormatting>
  <conditionalFormatting sqref="M163">
    <cfRule type="cellIs" dxfId="1294" priority="1306" operator="lessThan">
      <formula>L163</formula>
    </cfRule>
  </conditionalFormatting>
  <conditionalFormatting sqref="M168">
    <cfRule type="cellIs" dxfId="1293" priority="1300" operator="lessThan">
      <formula>L168</formula>
    </cfRule>
  </conditionalFormatting>
  <conditionalFormatting sqref="M168">
    <cfRule type="cellIs" dxfId="1292" priority="1296" operator="lessThan">
      <formula>L168</formula>
    </cfRule>
  </conditionalFormatting>
  <conditionalFormatting sqref="M168">
    <cfRule type="cellIs" dxfId="1291" priority="1292" operator="lessThan">
      <formula>L168</formula>
    </cfRule>
  </conditionalFormatting>
  <conditionalFormatting sqref="M164">
    <cfRule type="cellIs" dxfId="1290" priority="1291" operator="lessThan">
      <formula>L164</formula>
    </cfRule>
  </conditionalFormatting>
  <conditionalFormatting sqref="M164">
    <cfRule type="cellIs" dxfId="1289" priority="1290" operator="lessThan">
      <formula>L164</formula>
    </cfRule>
  </conditionalFormatting>
  <conditionalFormatting sqref="M164">
    <cfRule type="cellIs" dxfId="1288" priority="1248" operator="lessThan">
      <formula>L164</formula>
    </cfRule>
  </conditionalFormatting>
  <conditionalFormatting sqref="M166">
    <cfRule type="cellIs" dxfId="1287" priority="1247" operator="lessThan">
      <formula>L166</formula>
    </cfRule>
  </conditionalFormatting>
  <conditionalFormatting sqref="M168">
    <cfRule type="cellIs" dxfId="1286" priority="1246" operator="lessThan">
      <formula>L168</formula>
    </cfRule>
  </conditionalFormatting>
  <conditionalFormatting sqref="M168">
    <cfRule type="cellIs" dxfId="1285" priority="1245" operator="lessThan">
      <formula>L168</formula>
    </cfRule>
  </conditionalFormatting>
  <conditionalFormatting sqref="M168">
    <cfRule type="cellIs" dxfId="1284" priority="1244" operator="lessThan">
      <formula>L168</formula>
    </cfRule>
  </conditionalFormatting>
  <conditionalFormatting sqref="M164">
    <cfRule type="cellIs" dxfId="1283" priority="1243" operator="lessThan">
      <formula>L164</formula>
    </cfRule>
  </conditionalFormatting>
  <conditionalFormatting sqref="M168">
    <cfRule type="cellIs" dxfId="1282" priority="1242" operator="lessThan">
      <formula>L168</formula>
    </cfRule>
  </conditionalFormatting>
  <conditionalFormatting sqref="M164">
    <cfRule type="cellIs" dxfId="1281" priority="1241" operator="lessThan">
      <formula>L164</formula>
    </cfRule>
  </conditionalFormatting>
  <conditionalFormatting sqref="M168">
    <cfRule type="cellIs" dxfId="1280" priority="1235" operator="lessThan">
      <formula>L168</formula>
    </cfRule>
  </conditionalFormatting>
  <conditionalFormatting sqref="M164">
    <cfRule type="cellIs" dxfId="1279" priority="1234" operator="lessThan">
      <formula>L164</formula>
    </cfRule>
  </conditionalFormatting>
  <conditionalFormatting sqref="M164">
    <cfRule type="cellIs" dxfId="1278" priority="1233" operator="lessThan">
      <formula>L164</formula>
    </cfRule>
  </conditionalFormatting>
  <conditionalFormatting sqref="M168">
    <cfRule type="cellIs" dxfId="1277" priority="1232" operator="lessThan">
      <formula>L168</formula>
    </cfRule>
  </conditionalFormatting>
  <conditionalFormatting sqref="M166">
    <cfRule type="cellIs" dxfId="1276" priority="1289" operator="lessThan">
      <formula>L166</formula>
    </cfRule>
  </conditionalFormatting>
  <conditionalFormatting sqref="M166">
    <cfRule type="cellIs" dxfId="1275" priority="1288" operator="lessThan">
      <formula>L166</formula>
    </cfRule>
  </conditionalFormatting>
  <conditionalFormatting sqref="M166">
    <cfRule type="cellIs" dxfId="1274" priority="1287" operator="lessThan">
      <formula>L166</formula>
    </cfRule>
  </conditionalFormatting>
  <conditionalFormatting sqref="M166">
    <cfRule type="cellIs" dxfId="1273" priority="1286" operator="lessThan">
      <formula>L166</formula>
    </cfRule>
  </conditionalFormatting>
  <conditionalFormatting sqref="M166">
    <cfRule type="cellIs" dxfId="1272" priority="1285" operator="lessThan">
      <formula>L166</formula>
    </cfRule>
  </conditionalFormatting>
  <conditionalFormatting sqref="M166">
    <cfRule type="cellIs" dxfId="1271" priority="1284" operator="lessThan">
      <formula>L166</formula>
    </cfRule>
  </conditionalFormatting>
  <conditionalFormatting sqref="M166">
    <cfRule type="cellIs" dxfId="1270" priority="1283" operator="lessThan">
      <formula>L166</formula>
    </cfRule>
  </conditionalFormatting>
  <conditionalFormatting sqref="M166">
    <cfRule type="cellIs" dxfId="1269" priority="1282" operator="lessThan">
      <formula>L166</formula>
    </cfRule>
  </conditionalFormatting>
  <conditionalFormatting sqref="M168">
    <cfRule type="cellIs" dxfId="1268" priority="1281" operator="lessThan">
      <formula>L168</formula>
    </cfRule>
  </conditionalFormatting>
  <conditionalFormatting sqref="M168">
    <cfRule type="cellIs" dxfId="1267" priority="1280" operator="lessThan">
      <formula>L168</formula>
    </cfRule>
  </conditionalFormatting>
  <conditionalFormatting sqref="M166">
    <cfRule type="cellIs" dxfId="1266" priority="1279" operator="lessThan">
      <formula>L166</formula>
    </cfRule>
  </conditionalFormatting>
  <conditionalFormatting sqref="M168">
    <cfRule type="cellIs" dxfId="1265" priority="1278" operator="lessThan">
      <formula>L168</formula>
    </cfRule>
  </conditionalFormatting>
  <conditionalFormatting sqref="M168">
    <cfRule type="cellIs" dxfId="1264" priority="1277" operator="lessThan">
      <formula>L168</formula>
    </cfRule>
  </conditionalFormatting>
  <conditionalFormatting sqref="M168">
    <cfRule type="cellIs" dxfId="1263" priority="1276" operator="lessThan">
      <formula>L168</formula>
    </cfRule>
  </conditionalFormatting>
  <conditionalFormatting sqref="M166">
    <cfRule type="cellIs" dxfId="1262" priority="1275" operator="lessThan">
      <formula>L166</formula>
    </cfRule>
  </conditionalFormatting>
  <conditionalFormatting sqref="M166">
    <cfRule type="cellIs" dxfId="1261" priority="1274" operator="lessThan">
      <formula>L166</formula>
    </cfRule>
  </conditionalFormatting>
  <conditionalFormatting sqref="M166">
    <cfRule type="cellIs" dxfId="1260" priority="1273" operator="lessThan">
      <formula>L166</formula>
    </cfRule>
  </conditionalFormatting>
  <conditionalFormatting sqref="M168">
    <cfRule type="cellIs" dxfId="1259" priority="1272" operator="lessThan">
      <formula>L168</formula>
    </cfRule>
  </conditionalFormatting>
  <conditionalFormatting sqref="M168">
    <cfRule type="cellIs" dxfId="1258" priority="1271" operator="lessThan">
      <formula>L168</formula>
    </cfRule>
  </conditionalFormatting>
  <conditionalFormatting sqref="M166">
    <cfRule type="cellIs" dxfId="1257" priority="1270" operator="lessThan">
      <formula>L166</formula>
    </cfRule>
  </conditionalFormatting>
  <conditionalFormatting sqref="M168">
    <cfRule type="cellIs" dxfId="1256" priority="1269" operator="lessThan">
      <formula>L168</formula>
    </cfRule>
  </conditionalFormatting>
  <conditionalFormatting sqref="M168">
    <cfRule type="cellIs" dxfId="1255" priority="1268" operator="lessThan">
      <formula>L168</formula>
    </cfRule>
  </conditionalFormatting>
  <conditionalFormatting sqref="M168">
    <cfRule type="cellIs" dxfId="1254" priority="1267" operator="lessThan">
      <formula>L168</formula>
    </cfRule>
  </conditionalFormatting>
  <conditionalFormatting sqref="M164">
    <cfRule type="cellIs" dxfId="1253" priority="1266" operator="lessThan">
      <formula>L164</formula>
    </cfRule>
  </conditionalFormatting>
  <conditionalFormatting sqref="M166">
    <cfRule type="cellIs" dxfId="1252" priority="1265" operator="lessThan">
      <formula>L166</formula>
    </cfRule>
  </conditionalFormatting>
  <conditionalFormatting sqref="M168">
    <cfRule type="cellIs" dxfId="1251" priority="1264" operator="lessThan">
      <formula>L168</formula>
    </cfRule>
  </conditionalFormatting>
  <conditionalFormatting sqref="M168">
    <cfRule type="cellIs" dxfId="1250" priority="1263" operator="lessThan">
      <formula>L168</formula>
    </cfRule>
  </conditionalFormatting>
  <conditionalFormatting sqref="M168">
    <cfRule type="cellIs" dxfId="1249" priority="1262" operator="lessThan">
      <formula>L168</formula>
    </cfRule>
  </conditionalFormatting>
  <conditionalFormatting sqref="M164">
    <cfRule type="cellIs" dxfId="1248" priority="1261" operator="lessThan">
      <formula>L164</formula>
    </cfRule>
  </conditionalFormatting>
  <conditionalFormatting sqref="M168">
    <cfRule type="cellIs" dxfId="1247" priority="1260" operator="lessThan">
      <formula>L168</formula>
    </cfRule>
  </conditionalFormatting>
  <conditionalFormatting sqref="M164">
    <cfRule type="cellIs" dxfId="1246" priority="1259" operator="lessThan">
      <formula>L164</formula>
    </cfRule>
  </conditionalFormatting>
  <conditionalFormatting sqref="M164">
    <cfRule type="cellIs" dxfId="1245" priority="1258" operator="lessThan">
      <formula>L164</formula>
    </cfRule>
  </conditionalFormatting>
  <conditionalFormatting sqref="M166">
    <cfRule type="cellIs" dxfId="1244" priority="1257" operator="lessThan">
      <formula>L166</formula>
    </cfRule>
  </conditionalFormatting>
  <conditionalFormatting sqref="M166">
    <cfRule type="cellIs" dxfId="1243" priority="1256" operator="lessThan">
      <formula>L166</formula>
    </cfRule>
  </conditionalFormatting>
  <conditionalFormatting sqref="M166">
    <cfRule type="cellIs" dxfId="1242" priority="1255" operator="lessThan">
      <formula>L166</formula>
    </cfRule>
  </conditionalFormatting>
  <conditionalFormatting sqref="M168">
    <cfRule type="cellIs" dxfId="1241" priority="1254" operator="lessThan">
      <formula>L168</formula>
    </cfRule>
  </conditionalFormatting>
  <conditionalFormatting sqref="M168">
    <cfRule type="cellIs" dxfId="1240" priority="1253" operator="lessThan">
      <formula>L168</formula>
    </cfRule>
  </conditionalFormatting>
  <conditionalFormatting sqref="M166">
    <cfRule type="cellIs" dxfId="1239" priority="1252" operator="lessThan">
      <formula>L166</formula>
    </cfRule>
  </conditionalFormatting>
  <conditionalFormatting sqref="M168">
    <cfRule type="cellIs" dxfId="1238" priority="1251" operator="lessThan">
      <formula>L168</formula>
    </cfRule>
  </conditionalFormatting>
  <conditionalFormatting sqref="M168">
    <cfRule type="cellIs" dxfId="1237" priority="1250" operator="lessThan">
      <formula>L168</formula>
    </cfRule>
  </conditionalFormatting>
  <conditionalFormatting sqref="M168">
    <cfRule type="cellIs" dxfId="1236" priority="1249" operator="lessThan">
      <formula>L168</formula>
    </cfRule>
  </conditionalFormatting>
  <conditionalFormatting sqref="M164">
    <cfRule type="cellIs" dxfId="1235" priority="1240" operator="lessThan">
      <formula>L164</formula>
    </cfRule>
  </conditionalFormatting>
  <conditionalFormatting sqref="M168">
    <cfRule type="cellIs" dxfId="1234" priority="1239" operator="lessThan">
      <formula>L168</formula>
    </cfRule>
  </conditionalFormatting>
  <conditionalFormatting sqref="M168">
    <cfRule type="cellIs" dxfId="1233" priority="1238" operator="lessThan">
      <formula>L168</formula>
    </cfRule>
  </conditionalFormatting>
  <conditionalFormatting sqref="M168">
    <cfRule type="cellIs" dxfId="1232" priority="1237" operator="lessThan">
      <formula>L168</formula>
    </cfRule>
  </conditionalFormatting>
  <conditionalFormatting sqref="M164">
    <cfRule type="cellIs" dxfId="1231" priority="1236" operator="lessThan">
      <formula>L164</formula>
    </cfRule>
  </conditionalFormatting>
  <conditionalFormatting sqref="M163">
    <cfRule type="cellIs" dxfId="1230" priority="1200" operator="lessThan">
      <formula>L163</formula>
    </cfRule>
  </conditionalFormatting>
  <conditionalFormatting sqref="M163">
    <cfRule type="cellIs" dxfId="1229" priority="1197" operator="lessThan">
      <formula>L163</formula>
    </cfRule>
  </conditionalFormatting>
  <conditionalFormatting sqref="M164">
    <cfRule type="cellIs" dxfId="1228" priority="1196" operator="lessThan">
      <formula>L164</formula>
    </cfRule>
  </conditionalFormatting>
  <conditionalFormatting sqref="M166">
    <cfRule type="cellIs" dxfId="1227" priority="1195" operator="lessThan">
      <formula>L166</formula>
    </cfRule>
  </conditionalFormatting>
  <conditionalFormatting sqref="M164">
    <cfRule type="cellIs" dxfId="1226" priority="1194" operator="lessThan">
      <formula>L164</formula>
    </cfRule>
  </conditionalFormatting>
  <conditionalFormatting sqref="M164">
    <cfRule type="cellIs" dxfId="1225" priority="1193" operator="lessThan">
      <formula>L164</formula>
    </cfRule>
  </conditionalFormatting>
  <conditionalFormatting sqref="M164">
    <cfRule type="cellIs" dxfId="1224" priority="1190" operator="lessThan">
      <formula>L164</formula>
    </cfRule>
  </conditionalFormatting>
  <conditionalFormatting sqref="M164">
    <cfRule type="cellIs" dxfId="1223" priority="1189" operator="lessThan">
      <formula>L164</formula>
    </cfRule>
  </conditionalFormatting>
  <conditionalFormatting sqref="M166">
    <cfRule type="cellIs" dxfId="1222" priority="1231" operator="lessThan">
      <formula>L166</formula>
    </cfRule>
  </conditionalFormatting>
  <conditionalFormatting sqref="M162">
    <cfRule type="cellIs" dxfId="1221" priority="1230" operator="lessThan">
      <formula>L162</formula>
    </cfRule>
  </conditionalFormatting>
  <conditionalFormatting sqref="M166">
    <cfRule type="cellIs" dxfId="1220" priority="1229" operator="lessThan">
      <formula>L166</formula>
    </cfRule>
  </conditionalFormatting>
  <conditionalFormatting sqref="M166">
    <cfRule type="cellIs" dxfId="1219" priority="1228" operator="lessThan">
      <formula>L166</formula>
    </cfRule>
  </conditionalFormatting>
  <conditionalFormatting sqref="M162">
    <cfRule type="cellIs" dxfId="1218" priority="1227" operator="lessThan">
      <formula>L162</formula>
    </cfRule>
  </conditionalFormatting>
  <conditionalFormatting sqref="M166">
    <cfRule type="cellIs" dxfId="1217" priority="1226" operator="lessThan">
      <formula>L166</formula>
    </cfRule>
  </conditionalFormatting>
  <conditionalFormatting sqref="M166">
    <cfRule type="cellIs" dxfId="1216" priority="1225" operator="lessThan">
      <formula>L166</formula>
    </cfRule>
  </conditionalFormatting>
  <conditionalFormatting sqref="M162">
    <cfRule type="cellIs" dxfId="1215" priority="1224" operator="lessThan">
      <formula>L162</formula>
    </cfRule>
  </conditionalFormatting>
  <conditionalFormatting sqref="M163">
    <cfRule type="cellIs" dxfId="1214" priority="1223" operator="lessThan">
      <formula>L163</formula>
    </cfRule>
  </conditionalFormatting>
  <conditionalFormatting sqref="M166">
    <cfRule type="cellIs" dxfId="1213" priority="1222" operator="lessThan">
      <formula>L166</formula>
    </cfRule>
  </conditionalFormatting>
  <conditionalFormatting sqref="M166">
    <cfRule type="cellIs" dxfId="1212" priority="1221" operator="lessThan">
      <formula>L166</formula>
    </cfRule>
  </conditionalFormatting>
  <conditionalFormatting sqref="M166">
    <cfRule type="cellIs" dxfId="1211" priority="1220" operator="lessThan">
      <formula>L166</formula>
    </cfRule>
  </conditionalFormatting>
  <conditionalFormatting sqref="M163">
    <cfRule type="cellIs" dxfId="1210" priority="1219" operator="lessThan">
      <formula>L163</formula>
    </cfRule>
  </conditionalFormatting>
  <conditionalFormatting sqref="M166">
    <cfRule type="cellIs" dxfId="1209" priority="1218" operator="lessThan">
      <formula>L166</formula>
    </cfRule>
  </conditionalFormatting>
  <conditionalFormatting sqref="M163">
    <cfRule type="cellIs" dxfId="1208" priority="1217" operator="lessThan">
      <formula>L163</formula>
    </cfRule>
  </conditionalFormatting>
  <conditionalFormatting sqref="M163">
    <cfRule type="cellIs" dxfId="1207" priority="1216" operator="lessThan">
      <formula>L163</formula>
    </cfRule>
  </conditionalFormatting>
  <conditionalFormatting sqref="M166">
    <cfRule type="cellIs" dxfId="1206" priority="1215" operator="lessThan">
      <formula>L166</formula>
    </cfRule>
  </conditionalFormatting>
  <conditionalFormatting sqref="M166">
    <cfRule type="cellIs" dxfId="1205" priority="1214" operator="lessThan">
      <formula>L166</formula>
    </cfRule>
  </conditionalFormatting>
  <conditionalFormatting sqref="M166">
    <cfRule type="cellIs" dxfId="1204" priority="1213" operator="lessThan">
      <formula>L166</formula>
    </cfRule>
  </conditionalFormatting>
  <conditionalFormatting sqref="M163">
    <cfRule type="cellIs" dxfId="1203" priority="1212" operator="lessThan">
      <formula>L163</formula>
    </cfRule>
  </conditionalFormatting>
  <conditionalFormatting sqref="M166">
    <cfRule type="cellIs" dxfId="1202" priority="1211" operator="lessThan">
      <formula>L166</formula>
    </cfRule>
  </conditionalFormatting>
  <conditionalFormatting sqref="M163">
    <cfRule type="cellIs" dxfId="1201" priority="1210" operator="lessThan">
      <formula>L163</formula>
    </cfRule>
  </conditionalFormatting>
  <conditionalFormatting sqref="M163">
    <cfRule type="cellIs" dxfId="1200" priority="1209" operator="lessThan">
      <formula>L163</formula>
    </cfRule>
  </conditionalFormatting>
  <conditionalFormatting sqref="M164">
    <cfRule type="cellIs" dxfId="1199" priority="1208" operator="lessThan">
      <formula>L164</formula>
    </cfRule>
  </conditionalFormatting>
  <conditionalFormatting sqref="M166">
    <cfRule type="cellIs" dxfId="1198" priority="1207" operator="lessThan">
      <formula>L166</formula>
    </cfRule>
  </conditionalFormatting>
  <conditionalFormatting sqref="M164">
    <cfRule type="cellIs" dxfId="1197" priority="1206" operator="lessThan">
      <formula>L164</formula>
    </cfRule>
  </conditionalFormatting>
  <conditionalFormatting sqref="M164">
    <cfRule type="cellIs" dxfId="1196" priority="1205" operator="lessThan">
      <formula>L164</formula>
    </cfRule>
  </conditionalFormatting>
  <conditionalFormatting sqref="M164">
    <cfRule type="cellIs" dxfId="1195" priority="1204" operator="lessThan">
      <formula>L164</formula>
    </cfRule>
  </conditionalFormatting>
  <conditionalFormatting sqref="M166">
    <cfRule type="cellIs" dxfId="1194" priority="1203" operator="lessThan">
      <formula>L166</formula>
    </cfRule>
  </conditionalFormatting>
  <conditionalFormatting sqref="M166">
    <cfRule type="cellIs" dxfId="1193" priority="1202" operator="lessThan">
      <formula>L166</formula>
    </cfRule>
  </conditionalFormatting>
  <conditionalFormatting sqref="M166">
    <cfRule type="cellIs" dxfId="1192" priority="1201" operator="lessThan">
      <formula>L166</formula>
    </cfRule>
  </conditionalFormatting>
  <conditionalFormatting sqref="M166">
    <cfRule type="cellIs" dxfId="1191" priority="1199" operator="lessThan">
      <formula>L166</formula>
    </cfRule>
  </conditionalFormatting>
  <conditionalFormatting sqref="M163">
    <cfRule type="cellIs" dxfId="1190" priority="1198" operator="lessThan">
      <formula>L163</formula>
    </cfRule>
  </conditionalFormatting>
  <conditionalFormatting sqref="M164">
    <cfRule type="cellIs" dxfId="1189" priority="1192" operator="lessThan">
      <formula>L164</formula>
    </cfRule>
  </conditionalFormatting>
  <conditionalFormatting sqref="M164">
    <cfRule type="cellIs" dxfId="1188" priority="1191" operator="lessThan">
      <formula>L164</formula>
    </cfRule>
  </conditionalFormatting>
  <conditionalFormatting sqref="M166">
    <cfRule type="cellIs" dxfId="1187" priority="1183" operator="lessThan">
      <formula>L166</formula>
    </cfRule>
  </conditionalFormatting>
  <conditionalFormatting sqref="M166">
    <cfRule type="cellIs" dxfId="1186" priority="1182" operator="lessThan">
      <formula>L166</formula>
    </cfRule>
  </conditionalFormatting>
  <conditionalFormatting sqref="M166">
    <cfRule type="cellIs" dxfId="1185" priority="1188" operator="lessThan">
      <formula>L166</formula>
    </cfRule>
  </conditionalFormatting>
  <conditionalFormatting sqref="M166">
    <cfRule type="cellIs" dxfId="1184" priority="1187" operator="lessThan">
      <formula>L166</formula>
    </cfRule>
  </conditionalFormatting>
  <conditionalFormatting sqref="M166">
    <cfRule type="cellIs" dxfId="1183" priority="1186" operator="lessThan">
      <formula>L166</formula>
    </cfRule>
  </conditionalFormatting>
  <conditionalFormatting sqref="M166">
    <cfRule type="cellIs" dxfId="1182" priority="1185" operator="lessThan">
      <formula>L166</formula>
    </cfRule>
  </conditionalFormatting>
  <conditionalFormatting sqref="M166">
    <cfRule type="cellIs" dxfId="1181" priority="1184" operator="lessThan">
      <formula>L166</formula>
    </cfRule>
  </conditionalFormatting>
  <conditionalFormatting sqref="M166">
    <cfRule type="cellIs" dxfId="1180" priority="1181" operator="lessThan">
      <formula>L166</formula>
    </cfRule>
  </conditionalFormatting>
  <conditionalFormatting sqref="M166">
    <cfRule type="cellIs" dxfId="1179" priority="1180" operator="lessThan">
      <formula>L166</formula>
    </cfRule>
  </conditionalFormatting>
  <conditionalFormatting sqref="M164">
    <cfRule type="cellIs" dxfId="1178" priority="1157" operator="lessThan">
      <formula>L164</formula>
    </cfRule>
  </conditionalFormatting>
  <conditionalFormatting sqref="M166">
    <cfRule type="cellIs" dxfId="1177" priority="1156" operator="lessThan">
      <formula>L166</formula>
    </cfRule>
  </conditionalFormatting>
  <conditionalFormatting sqref="M164">
    <cfRule type="cellIs" dxfId="1176" priority="1155" operator="lessThan">
      <formula>L164</formula>
    </cfRule>
  </conditionalFormatting>
  <conditionalFormatting sqref="M164">
    <cfRule type="cellIs" dxfId="1175" priority="1154" operator="lessThan">
      <formula>L164</formula>
    </cfRule>
  </conditionalFormatting>
  <conditionalFormatting sqref="M164">
    <cfRule type="cellIs" dxfId="1174" priority="1151" operator="lessThan">
      <formula>L164</formula>
    </cfRule>
  </conditionalFormatting>
  <conditionalFormatting sqref="M164">
    <cfRule type="cellIs" dxfId="1173" priority="1150" operator="lessThan">
      <formula>L164</formula>
    </cfRule>
  </conditionalFormatting>
  <conditionalFormatting sqref="M166">
    <cfRule type="cellIs" dxfId="1172" priority="1179" operator="lessThan">
      <formula>L166</formula>
    </cfRule>
  </conditionalFormatting>
  <conditionalFormatting sqref="M166">
    <cfRule type="cellIs" dxfId="1171" priority="1178" operator="lessThan">
      <formula>L166</formula>
    </cfRule>
  </conditionalFormatting>
  <conditionalFormatting sqref="M166">
    <cfRule type="cellIs" dxfId="1170" priority="1177" operator="lessThan">
      <formula>L166</formula>
    </cfRule>
  </conditionalFormatting>
  <conditionalFormatting sqref="M166">
    <cfRule type="cellIs" dxfId="1169" priority="1176" operator="lessThan">
      <formula>L166</formula>
    </cfRule>
  </conditionalFormatting>
  <conditionalFormatting sqref="M166">
    <cfRule type="cellIs" dxfId="1168" priority="1175" operator="lessThan">
      <formula>L166</formula>
    </cfRule>
  </conditionalFormatting>
  <conditionalFormatting sqref="M166">
    <cfRule type="cellIs" dxfId="1167" priority="1174" operator="lessThan">
      <formula>L166</formula>
    </cfRule>
  </conditionalFormatting>
  <conditionalFormatting sqref="M166">
    <cfRule type="cellIs" dxfId="1166" priority="1173" operator="lessThan">
      <formula>L166</formula>
    </cfRule>
  </conditionalFormatting>
  <conditionalFormatting sqref="M166">
    <cfRule type="cellIs" dxfId="1165" priority="1172" operator="lessThan">
      <formula>L166</formula>
    </cfRule>
  </conditionalFormatting>
  <conditionalFormatting sqref="M166">
    <cfRule type="cellIs" dxfId="1164" priority="1171" operator="lessThan">
      <formula>L166</formula>
    </cfRule>
  </conditionalFormatting>
  <conditionalFormatting sqref="M166">
    <cfRule type="cellIs" dxfId="1163" priority="1170" operator="lessThan">
      <formula>L166</formula>
    </cfRule>
  </conditionalFormatting>
  <conditionalFormatting sqref="M166">
    <cfRule type="cellIs" dxfId="1162" priority="1169" operator="lessThan">
      <formula>L166</formula>
    </cfRule>
  </conditionalFormatting>
  <conditionalFormatting sqref="M166">
    <cfRule type="cellIs" dxfId="1161" priority="1168" operator="lessThan">
      <formula>L166</formula>
    </cfRule>
  </conditionalFormatting>
  <conditionalFormatting sqref="M166">
    <cfRule type="cellIs" dxfId="1160" priority="1167" operator="lessThan">
      <formula>L166</formula>
    </cfRule>
  </conditionalFormatting>
  <conditionalFormatting sqref="M164">
    <cfRule type="cellIs" dxfId="1159" priority="1166" operator="lessThan">
      <formula>L164</formula>
    </cfRule>
  </conditionalFormatting>
  <conditionalFormatting sqref="M166">
    <cfRule type="cellIs" dxfId="1158" priority="1165" operator="lessThan">
      <formula>L166</formula>
    </cfRule>
  </conditionalFormatting>
  <conditionalFormatting sqref="M164">
    <cfRule type="cellIs" dxfId="1157" priority="1164" operator="lessThan">
      <formula>L164</formula>
    </cfRule>
  </conditionalFormatting>
  <conditionalFormatting sqref="M164">
    <cfRule type="cellIs" dxfId="1156" priority="1163" operator="lessThan">
      <formula>L164</formula>
    </cfRule>
  </conditionalFormatting>
  <conditionalFormatting sqref="M164">
    <cfRule type="cellIs" dxfId="1155" priority="1162" operator="lessThan">
      <formula>L164</formula>
    </cfRule>
  </conditionalFormatting>
  <conditionalFormatting sqref="M166">
    <cfRule type="cellIs" dxfId="1154" priority="1161" operator="lessThan">
      <formula>L166</formula>
    </cfRule>
  </conditionalFormatting>
  <conditionalFormatting sqref="M166">
    <cfRule type="cellIs" dxfId="1153" priority="1160" operator="lessThan">
      <formula>L166</formula>
    </cfRule>
  </conditionalFormatting>
  <conditionalFormatting sqref="M166">
    <cfRule type="cellIs" dxfId="1152" priority="1159" operator="lessThan">
      <formula>L166</formula>
    </cfRule>
  </conditionalFormatting>
  <conditionalFormatting sqref="M166">
    <cfRule type="cellIs" dxfId="1151" priority="1158" operator="lessThan">
      <formula>L166</formula>
    </cfRule>
  </conditionalFormatting>
  <conditionalFormatting sqref="M164">
    <cfRule type="cellIs" dxfId="1150" priority="1153" operator="lessThan">
      <formula>L164</formula>
    </cfRule>
  </conditionalFormatting>
  <conditionalFormatting sqref="M164">
    <cfRule type="cellIs" dxfId="1149" priority="1152" operator="lessThan">
      <formula>L164</formula>
    </cfRule>
  </conditionalFormatting>
  <conditionalFormatting sqref="M166">
    <cfRule type="cellIs" dxfId="1148" priority="1144" operator="lessThan">
      <formula>L166</formula>
    </cfRule>
  </conditionalFormatting>
  <conditionalFormatting sqref="M166">
    <cfRule type="cellIs" dxfId="1147" priority="1143" operator="lessThan">
      <formula>L166</formula>
    </cfRule>
  </conditionalFormatting>
  <conditionalFormatting sqref="M166">
    <cfRule type="cellIs" dxfId="1146" priority="1149" operator="lessThan">
      <formula>L166</formula>
    </cfRule>
  </conditionalFormatting>
  <conditionalFormatting sqref="M166">
    <cfRule type="cellIs" dxfId="1145" priority="1148" operator="lessThan">
      <formula>L166</formula>
    </cfRule>
  </conditionalFormatting>
  <conditionalFormatting sqref="M166">
    <cfRule type="cellIs" dxfId="1144" priority="1147" operator="lessThan">
      <formula>L166</formula>
    </cfRule>
  </conditionalFormatting>
  <conditionalFormatting sqref="M166">
    <cfRule type="cellIs" dxfId="1143" priority="1146" operator="lessThan">
      <formula>L166</formula>
    </cfRule>
  </conditionalFormatting>
  <conditionalFormatting sqref="M166">
    <cfRule type="cellIs" dxfId="1142" priority="1145" operator="lessThan">
      <formula>L166</formula>
    </cfRule>
  </conditionalFormatting>
  <conditionalFormatting sqref="M166">
    <cfRule type="cellIs" dxfId="1141" priority="1142" operator="lessThan">
      <formula>L166</formula>
    </cfRule>
  </conditionalFormatting>
  <conditionalFormatting sqref="M166">
    <cfRule type="cellIs" dxfId="1140" priority="1141" operator="lessThan">
      <formula>L166</formula>
    </cfRule>
  </conditionalFormatting>
  <conditionalFormatting sqref="M164">
    <cfRule type="cellIs" dxfId="1139" priority="1128" operator="lessThan">
      <formula>L164</formula>
    </cfRule>
  </conditionalFormatting>
  <conditionalFormatting sqref="M164">
    <cfRule type="cellIs" dxfId="1138" priority="1126" operator="lessThan">
      <formula>L164</formula>
    </cfRule>
  </conditionalFormatting>
  <conditionalFormatting sqref="M166">
    <cfRule type="cellIs" dxfId="1137" priority="1125" operator="lessThan">
      <formula>L166</formula>
    </cfRule>
  </conditionalFormatting>
  <conditionalFormatting sqref="M166">
    <cfRule type="cellIs" dxfId="1136" priority="1124" operator="lessThan">
      <formula>L166</formula>
    </cfRule>
  </conditionalFormatting>
  <conditionalFormatting sqref="M166">
    <cfRule type="cellIs" dxfId="1135" priority="1140" operator="lessThan">
      <formula>L166</formula>
    </cfRule>
  </conditionalFormatting>
  <conditionalFormatting sqref="M166">
    <cfRule type="cellIs" dxfId="1134" priority="1139" operator="lessThan">
      <formula>L166</formula>
    </cfRule>
  </conditionalFormatting>
  <conditionalFormatting sqref="M166">
    <cfRule type="cellIs" dxfId="1133" priority="1138" operator="lessThan">
      <formula>L166</formula>
    </cfRule>
  </conditionalFormatting>
  <conditionalFormatting sqref="M166">
    <cfRule type="cellIs" dxfId="1132" priority="1137" operator="lessThan">
      <formula>L166</formula>
    </cfRule>
  </conditionalFormatting>
  <conditionalFormatting sqref="M164">
    <cfRule type="cellIs" dxfId="1131" priority="1136" operator="lessThan">
      <formula>L164</formula>
    </cfRule>
  </conditionalFormatting>
  <conditionalFormatting sqref="M166">
    <cfRule type="cellIs" dxfId="1130" priority="1135" operator="lessThan">
      <formula>L166</formula>
    </cfRule>
  </conditionalFormatting>
  <conditionalFormatting sqref="M164">
    <cfRule type="cellIs" dxfId="1129" priority="1134" operator="lessThan">
      <formula>L164</formula>
    </cfRule>
  </conditionalFormatting>
  <conditionalFormatting sqref="M164">
    <cfRule type="cellIs" dxfId="1128" priority="1133" operator="lessThan">
      <formula>L164</formula>
    </cfRule>
  </conditionalFormatting>
  <conditionalFormatting sqref="M164">
    <cfRule type="cellIs" dxfId="1127" priority="1132" operator="lessThan">
      <formula>L164</formula>
    </cfRule>
  </conditionalFormatting>
  <conditionalFormatting sqref="M164">
    <cfRule type="cellIs" dxfId="1126" priority="1131" operator="lessThan">
      <formula>L164</formula>
    </cfRule>
  </conditionalFormatting>
  <conditionalFormatting sqref="M164">
    <cfRule type="cellIs" dxfId="1125" priority="1130" operator="lessThan">
      <formula>L164</formula>
    </cfRule>
  </conditionalFormatting>
  <conditionalFormatting sqref="M164">
    <cfRule type="cellIs" dxfId="1124" priority="1129" operator="lessThan">
      <formula>L164</formula>
    </cfRule>
  </conditionalFormatting>
  <conditionalFormatting sqref="M164">
    <cfRule type="cellIs" dxfId="1123" priority="1127" operator="lessThan">
      <formula>L164</formula>
    </cfRule>
  </conditionalFormatting>
  <conditionalFormatting sqref="M166">
    <cfRule type="cellIs" dxfId="1122" priority="1123" operator="lessThan">
      <formula>L166</formula>
    </cfRule>
  </conditionalFormatting>
  <conditionalFormatting sqref="M166">
    <cfRule type="cellIs" dxfId="1121" priority="1122" operator="lessThan">
      <formula>L166</formula>
    </cfRule>
  </conditionalFormatting>
  <conditionalFormatting sqref="M166">
    <cfRule type="cellIs" dxfId="1120" priority="1117" operator="lessThan">
      <formula>L166</formula>
    </cfRule>
  </conditionalFormatting>
  <conditionalFormatting sqref="M166">
    <cfRule type="cellIs" dxfId="1119" priority="1116" operator="lessThan">
      <formula>L166</formula>
    </cfRule>
  </conditionalFormatting>
  <conditionalFormatting sqref="M166">
    <cfRule type="cellIs" dxfId="1118" priority="1115" operator="lessThan">
      <formula>L166</formula>
    </cfRule>
  </conditionalFormatting>
  <conditionalFormatting sqref="M166">
    <cfRule type="cellIs" dxfId="1117" priority="1112" operator="lessThan">
      <formula>L166</formula>
    </cfRule>
  </conditionalFormatting>
  <conditionalFormatting sqref="M166">
    <cfRule type="cellIs" dxfId="1116" priority="1111" operator="lessThan">
      <formula>L166</formula>
    </cfRule>
  </conditionalFormatting>
  <conditionalFormatting sqref="M166">
    <cfRule type="cellIs" dxfId="1115" priority="1121" operator="lessThan">
      <formula>L166</formula>
    </cfRule>
  </conditionalFormatting>
  <conditionalFormatting sqref="M166">
    <cfRule type="cellIs" dxfId="1114" priority="1120" operator="lessThan">
      <formula>L166</formula>
    </cfRule>
  </conditionalFormatting>
  <conditionalFormatting sqref="M166">
    <cfRule type="cellIs" dxfId="1113" priority="1119" operator="lessThan">
      <formula>L166</formula>
    </cfRule>
  </conditionalFormatting>
  <conditionalFormatting sqref="M166">
    <cfRule type="cellIs" dxfId="1112" priority="1118" operator="lessThan">
      <formula>L166</formula>
    </cfRule>
  </conditionalFormatting>
  <conditionalFormatting sqref="M166">
    <cfRule type="cellIs" dxfId="1111" priority="1114" operator="lessThan">
      <formula>L166</formula>
    </cfRule>
  </conditionalFormatting>
  <conditionalFormatting sqref="M166">
    <cfRule type="cellIs" dxfId="1110" priority="1113" operator="lessThan">
      <formula>L166</formula>
    </cfRule>
  </conditionalFormatting>
  <conditionalFormatting sqref="M166">
    <cfRule type="cellIs" dxfId="1109" priority="1067" operator="lessThan">
      <formula>L166</formula>
    </cfRule>
  </conditionalFormatting>
  <conditionalFormatting sqref="M168">
    <cfRule type="cellIs" dxfId="1108" priority="1066" operator="lessThan">
      <formula>L168</formula>
    </cfRule>
  </conditionalFormatting>
  <conditionalFormatting sqref="M168">
    <cfRule type="cellIs" dxfId="1107" priority="1065" operator="lessThan">
      <formula>L168</formula>
    </cfRule>
  </conditionalFormatting>
  <conditionalFormatting sqref="M168">
    <cfRule type="cellIs" dxfId="1106" priority="1064" operator="lessThan">
      <formula>L168</formula>
    </cfRule>
  </conditionalFormatting>
  <conditionalFormatting sqref="M169">
    <cfRule type="cellIs" dxfId="1105" priority="1063" operator="lessThan">
      <formula>L169</formula>
    </cfRule>
  </conditionalFormatting>
  <conditionalFormatting sqref="M169">
    <cfRule type="cellIs" dxfId="1104" priority="1062" operator="lessThan">
      <formula>L169</formula>
    </cfRule>
  </conditionalFormatting>
  <conditionalFormatting sqref="M168">
    <cfRule type="cellIs" dxfId="1103" priority="1061" operator="lessThan">
      <formula>L168</formula>
    </cfRule>
  </conditionalFormatting>
  <conditionalFormatting sqref="M169">
    <cfRule type="cellIs" dxfId="1102" priority="1060" operator="lessThan">
      <formula>L169</formula>
    </cfRule>
  </conditionalFormatting>
  <conditionalFormatting sqref="M169">
    <cfRule type="cellIs" dxfId="1101" priority="1053" operator="lessThan">
      <formula>L169</formula>
    </cfRule>
  </conditionalFormatting>
  <conditionalFormatting sqref="M168">
    <cfRule type="cellIs" dxfId="1100" priority="1052" operator="lessThan">
      <formula>L168</formula>
    </cfRule>
  </conditionalFormatting>
  <conditionalFormatting sqref="M169">
    <cfRule type="cellIs" dxfId="1099" priority="1051" operator="lessThan">
      <formula>L169</formula>
    </cfRule>
  </conditionalFormatting>
  <conditionalFormatting sqref="M169">
    <cfRule type="cellIs" dxfId="1098" priority="1050" operator="lessThan">
      <formula>L169</formula>
    </cfRule>
  </conditionalFormatting>
  <conditionalFormatting sqref="M168">
    <cfRule type="cellIs" dxfId="1097" priority="1048" operator="lessThan">
      <formula>L168</formula>
    </cfRule>
  </conditionalFormatting>
  <conditionalFormatting sqref="M169">
    <cfRule type="cellIs" dxfId="1096" priority="1046" operator="lessThan">
      <formula>L169</formula>
    </cfRule>
  </conditionalFormatting>
  <conditionalFormatting sqref="M169">
    <cfRule type="cellIs" dxfId="1095" priority="1045" operator="lessThan">
      <formula>L169</formula>
    </cfRule>
  </conditionalFormatting>
  <conditionalFormatting sqref="M166">
    <cfRule type="cellIs" dxfId="1094" priority="1110" operator="lessThan">
      <formula>L166</formula>
    </cfRule>
  </conditionalFormatting>
  <conditionalFormatting sqref="M166">
    <cfRule type="cellIs" dxfId="1093" priority="1109" operator="lessThan">
      <formula>L166</formula>
    </cfRule>
  </conditionalFormatting>
  <conditionalFormatting sqref="M166">
    <cfRule type="cellIs" dxfId="1092" priority="1108" operator="lessThan">
      <formula>L166</formula>
    </cfRule>
  </conditionalFormatting>
  <conditionalFormatting sqref="M166">
    <cfRule type="cellIs" dxfId="1091" priority="1107" operator="lessThan">
      <formula>L166</formula>
    </cfRule>
  </conditionalFormatting>
  <conditionalFormatting sqref="M166">
    <cfRule type="cellIs" dxfId="1090" priority="1106" operator="lessThan">
      <formula>L166</formula>
    </cfRule>
  </conditionalFormatting>
  <conditionalFormatting sqref="M166">
    <cfRule type="cellIs" dxfId="1089" priority="1105" operator="lessThan">
      <formula>L166</formula>
    </cfRule>
  </conditionalFormatting>
  <conditionalFormatting sqref="M166">
    <cfRule type="cellIs" dxfId="1088" priority="1104" operator="lessThan">
      <formula>L166</formula>
    </cfRule>
  </conditionalFormatting>
  <conditionalFormatting sqref="M166">
    <cfRule type="cellIs" dxfId="1087" priority="1103" operator="lessThan">
      <formula>L166</formula>
    </cfRule>
  </conditionalFormatting>
  <conditionalFormatting sqref="M168">
    <cfRule type="cellIs" dxfId="1086" priority="1102" operator="lessThan">
      <formula>L168</formula>
    </cfRule>
  </conditionalFormatting>
  <conditionalFormatting sqref="M168">
    <cfRule type="cellIs" dxfId="1085" priority="1101" operator="lessThan">
      <formula>L168</formula>
    </cfRule>
  </conditionalFormatting>
  <conditionalFormatting sqref="M166">
    <cfRule type="cellIs" dxfId="1084" priority="1100" operator="lessThan">
      <formula>L166</formula>
    </cfRule>
  </conditionalFormatting>
  <conditionalFormatting sqref="M168">
    <cfRule type="cellIs" dxfId="1083" priority="1099" operator="lessThan">
      <formula>L168</formula>
    </cfRule>
  </conditionalFormatting>
  <conditionalFormatting sqref="M168">
    <cfRule type="cellIs" dxfId="1082" priority="1098" operator="lessThan">
      <formula>L168</formula>
    </cfRule>
  </conditionalFormatting>
  <conditionalFormatting sqref="M168">
    <cfRule type="cellIs" dxfId="1081" priority="1097" operator="lessThan">
      <formula>L168</formula>
    </cfRule>
  </conditionalFormatting>
  <conditionalFormatting sqref="M169">
    <cfRule type="cellIs" dxfId="1080" priority="1096" operator="lessThan">
      <formula>L169</formula>
    </cfRule>
  </conditionalFormatting>
  <conditionalFormatting sqref="M166">
    <cfRule type="cellIs" dxfId="1079" priority="1095" operator="lessThan">
      <formula>L166</formula>
    </cfRule>
  </conditionalFormatting>
  <conditionalFormatting sqref="M166">
    <cfRule type="cellIs" dxfId="1078" priority="1094" operator="lessThan">
      <formula>L166</formula>
    </cfRule>
  </conditionalFormatting>
  <conditionalFormatting sqref="M166">
    <cfRule type="cellIs" dxfId="1077" priority="1093" operator="lessThan">
      <formula>L166</formula>
    </cfRule>
  </conditionalFormatting>
  <conditionalFormatting sqref="M168">
    <cfRule type="cellIs" dxfId="1076" priority="1092" operator="lessThan">
      <formula>L168</formula>
    </cfRule>
  </conditionalFormatting>
  <conditionalFormatting sqref="M168">
    <cfRule type="cellIs" dxfId="1075" priority="1091" operator="lessThan">
      <formula>L168</formula>
    </cfRule>
  </conditionalFormatting>
  <conditionalFormatting sqref="M166">
    <cfRule type="cellIs" dxfId="1074" priority="1090" operator="lessThan">
      <formula>L166</formula>
    </cfRule>
  </conditionalFormatting>
  <conditionalFormatting sqref="M168">
    <cfRule type="cellIs" dxfId="1073" priority="1089" operator="lessThan">
      <formula>L168</formula>
    </cfRule>
  </conditionalFormatting>
  <conditionalFormatting sqref="M168">
    <cfRule type="cellIs" dxfId="1072" priority="1088" operator="lessThan">
      <formula>L168</formula>
    </cfRule>
  </conditionalFormatting>
  <conditionalFormatting sqref="M168">
    <cfRule type="cellIs" dxfId="1071" priority="1087" operator="lessThan">
      <formula>L168</formula>
    </cfRule>
  </conditionalFormatting>
  <conditionalFormatting sqref="M166">
    <cfRule type="cellIs" dxfId="1070" priority="1086" operator="lessThan">
      <formula>L166</formula>
    </cfRule>
  </conditionalFormatting>
  <conditionalFormatting sqref="M168">
    <cfRule type="cellIs" dxfId="1069" priority="1085" operator="lessThan">
      <formula>L168</formula>
    </cfRule>
  </conditionalFormatting>
  <conditionalFormatting sqref="M168">
    <cfRule type="cellIs" dxfId="1068" priority="1084" operator="lessThan">
      <formula>L168</formula>
    </cfRule>
  </conditionalFormatting>
  <conditionalFormatting sqref="M168">
    <cfRule type="cellIs" dxfId="1067" priority="1083" operator="lessThan">
      <formula>L168</formula>
    </cfRule>
  </conditionalFormatting>
  <conditionalFormatting sqref="M169">
    <cfRule type="cellIs" dxfId="1066" priority="1082" operator="lessThan">
      <formula>L169</formula>
    </cfRule>
  </conditionalFormatting>
  <conditionalFormatting sqref="M169">
    <cfRule type="cellIs" dxfId="1065" priority="1081" operator="lessThan">
      <formula>L169</formula>
    </cfRule>
  </conditionalFormatting>
  <conditionalFormatting sqref="M168">
    <cfRule type="cellIs" dxfId="1064" priority="1080" operator="lessThan">
      <formula>L168</formula>
    </cfRule>
  </conditionalFormatting>
  <conditionalFormatting sqref="M169">
    <cfRule type="cellIs" dxfId="1063" priority="1079" operator="lessThan">
      <formula>L169</formula>
    </cfRule>
  </conditionalFormatting>
  <conditionalFormatting sqref="M169">
    <cfRule type="cellIs" dxfId="1062" priority="1078" operator="lessThan">
      <formula>L169</formula>
    </cfRule>
  </conditionalFormatting>
  <conditionalFormatting sqref="M169">
    <cfRule type="cellIs" dxfId="1061" priority="1077" operator="lessThan">
      <formula>L169</formula>
    </cfRule>
  </conditionalFormatting>
  <conditionalFormatting sqref="M166">
    <cfRule type="cellIs" dxfId="1060" priority="1076" operator="lessThan">
      <formula>L166</formula>
    </cfRule>
  </conditionalFormatting>
  <conditionalFormatting sqref="M166">
    <cfRule type="cellIs" dxfId="1059" priority="1075" operator="lessThan">
      <formula>L166</formula>
    </cfRule>
  </conditionalFormatting>
  <conditionalFormatting sqref="M166">
    <cfRule type="cellIs" dxfId="1058" priority="1074" operator="lessThan">
      <formula>L166</formula>
    </cfRule>
  </conditionalFormatting>
  <conditionalFormatting sqref="M168">
    <cfRule type="cellIs" dxfId="1057" priority="1073" operator="lessThan">
      <formula>L168</formula>
    </cfRule>
  </conditionalFormatting>
  <conditionalFormatting sqref="M168">
    <cfRule type="cellIs" dxfId="1056" priority="1072" operator="lessThan">
      <formula>L168</formula>
    </cfRule>
  </conditionalFormatting>
  <conditionalFormatting sqref="M166">
    <cfRule type="cellIs" dxfId="1055" priority="1071" operator="lessThan">
      <formula>L166</formula>
    </cfRule>
  </conditionalFormatting>
  <conditionalFormatting sqref="M168">
    <cfRule type="cellIs" dxfId="1054" priority="1070" operator="lessThan">
      <formula>L168</formula>
    </cfRule>
  </conditionalFormatting>
  <conditionalFormatting sqref="M168">
    <cfRule type="cellIs" dxfId="1053" priority="1069" operator="lessThan">
      <formula>L168</formula>
    </cfRule>
  </conditionalFormatting>
  <conditionalFormatting sqref="M168">
    <cfRule type="cellIs" dxfId="1052" priority="1068" operator="lessThan">
      <formula>L168</formula>
    </cfRule>
  </conditionalFormatting>
  <conditionalFormatting sqref="M169">
    <cfRule type="cellIs" dxfId="1051" priority="1059" operator="lessThan">
      <formula>L169</formula>
    </cfRule>
  </conditionalFormatting>
  <conditionalFormatting sqref="M169">
    <cfRule type="cellIs" dxfId="1050" priority="1058" operator="lessThan">
      <formula>L169</formula>
    </cfRule>
  </conditionalFormatting>
  <conditionalFormatting sqref="M168">
    <cfRule type="cellIs" dxfId="1049" priority="1057" operator="lessThan">
      <formula>L168</formula>
    </cfRule>
  </conditionalFormatting>
  <conditionalFormatting sqref="M168">
    <cfRule type="cellIs" dxfId="1048" priority="1056" operator="lessThan">
      <formula>L168</formula>
    </cfRule>
  </conditionalFormatting>
  <conditionalFormatting sqref="M168">
    <cfRule type="cellIs" dxfId="1047" priority="1055" operator="lessThan">
      <formula>L168</formula>
    </cfRule>
  </conditionalFormatting>
  <conditionalFormatting sqref="M169">
    <cfRule type="cellIs" dxfId="1046" priority="1054" operator="lessThan">
      <formula>L169</formula>
    </cfRule>
  </conditionalFormatting>
  <conditionalFormatting sqref="M169">
    <cfRule type="cellIs" dxfId="1045" priority="1049" operator="lessThan">
      <formula>L169</formula>
    </cfRule>
  </conditionalFormatting>
  <conditionalFormatting sqref="M169">
    <cfRule type="cellIs" dxfId="1044" priority="1047" operator="lessThan">
      <formula>L169</formula>
    </cfRule>
  </conditionalFormatting>
  <conditionalFormatting sqref="M169">
    <cfRule type="cellIs" dxfId="1043" priority="1044" operator="lessThan">
      <formula>L169</formula>
    </cfRule>
  </conditionalFormatting>
  <conditionalFormatting sqref="M168">
    <cfRule type="cellIs" dxfId="1042" priority="1001" operator="lessThan">
      <formula>L168</formula>
    </cfRule>
  </conditionalFormatting>
  <conditionalFormatting sqref="M169">
    <cfRule type="cellIs" dxfId="1041" priority="1000" operator="lessThan">
      <formula>L169</formula>
    </cfRule>
  </conditionalFormatting>
  <conditionalFormatting sqref="M169">
    <cfRule type="cellIs" dxfId="1040" priority="999" operator="lessThan">
      <formula>L169</formula>
    </cfRule>
  </conditionalFormatting>
  <conditionalFormatting sqref="M169">
    <cfRule type="cellIs" dxfId="1039" priority="998" operator="lessThan">
      <formula>L169</formula>
    </cfRule>
  </conditionalFormatting>
  <conditionalFormatting sqref="M169">
    <cfRule type="cellIs" dxfId="1038" priority="997" operator="lessThan">
      <formula>L169</formula>
    </cfRule>
  </conditionalFormatting>
  <conditionalFormatting sqref="M169">
    <cfRule type="cellIs" dxfId="1037" priority="993" operator="lessThan">
      <formula>L169</formula>
    </cfRule>
  </conditionalFormatting>
  <conditionalFormatting sqref="M166">
    <cfRule type="cellIs" dxfId="1036" priority="992" operator="lessThan">
      <formula>L166</formula>
    </cfRule>
  </conditionalFormatting>
  <conditionalFormatting sqref="M169">
    <cfRule type="cellIs" dxfId="1035" priority="991" operator="lessThan">
      <formula>L169</formula>
    </cfRule>
  </conditionalFormatting>
  <conditionalFormatting sqref="M166">
    <cfRule type="cellIs" dxfId="1034" priority="990" operator="lessThan">
      <formula>L166</formula>
    </cfRule>
  </conditionalFormatting>
  <conditionalFormatting sqref="M166">
    <cfRule type="cellIs" dxfId="1033" priority="1043" operator="lessThan">
      <formula>L166</formula>
    </cfRule>
  </conditionalFormatting>
  <conditionalFormatting sqref="M166">
    <cfRule type="cellIs" dxfId="1032" priority="1042" operator="lessThan">
      <formula>L166</formula>
    </cfRule>
  </conditionalFormatting>
  <conditionalFormatting sqref="M166">
    <cfRule type="cellIs" dxfId="1031" priority="1041" operator="lessThan">
      <formula>L166</formula>
    </cfRule>
  </conditionalFormatting>
  <conditionalFormatting sqref="M168">
    <cfRule type="cellIs" dxfId="1030" priority="1040" operator="lessThan">
      <formula>L168</formula>
    </cfRule>
  </conditionalFormatting>
  <conditionalFormatting sqref="M168">
    <cfRule type="cellIs" dxfId="1029" priority="1039" operator="lessThan">
      <formula>L168</formula>
    </cfRule>
  </conditionalFormatting>
  <conditionalFormatting sqref="M166">
    <cfRule type="cellIs" dxfId="1028" priority="1038" operator="lessThan">
      <formula>L166</formula>
    </cfRule>
  </conditionalFormatting>
  <conditionalFormatting sqref="M168">
    <cfRule type="cellIs" dxfId="1027" priority="1037" operator="lessThan">
      <formula>L168</formula>
    </cfRule>
  </conditionalFormatting>
  <conditionalFormatting sqref="M168">
    <cfRule type="cellIs" dxfId="1026" priority="1036" operator="lessThan">
      <formula>L168</formula>
    </cfRule>
  </conditionalFormatting>
  <conditionalFormatting sqref="M168">
    <cfRule type="cellIs" dxfId="1025" priority="1035" operator="lessThan">
      <formula>L168</formula>
    </cfRule>
  </conditionalFormatting>
  <conditionalFormatting sqref="M166">
    <cfRule type="cellIs" dxfId="1024" priority="1034" operator="lessThan">
      <formula>L166</formula>
    </cfRule>
  </conditionalFormatting>
  <conditionalFormatting sqref="M168">
    <cfRule type="cellIs" dxfId="1023" priority="1033" operator="lessThan">
      <formula>L168</formula>
    </cfRule>
  </conditionalFormatting>
  <conditionalFormatting sqref="M168">
    <cfRule type="cellIs" dxfId="1022" priority="1032" operator="lessThan">
      <formula>L168</formula>
    </cfRule>
  </conditionalFormatting>
  <conditionalFormatting sqref="M168">
    <cfRule type="cellIs" dxfId="1021" priority="1031" operator="lessThan">
      <formula>L168</formula>
    </cfRule>
  </conditionalFormatting>
  <conditionalFormatting sqref="M169">
    <cfRule type="cellIs" dxfId="1020" priority="1030" operator="lessThan">
      <formula>L169</formula>
    </cfRule>
  </conditionalFormatting>
  <conditionalFormatting sqref="M169">
    <cfRule type="cellIs" dxfId="1019" priority="1029" operator="lessThan">
      <formula>L169</formula>
    </cfRule>
  </conditionalFormatting>
  <conditionalFormatting sqref="M168">
    <cfRule type="cellIs" dxfId="1018" priority="1028" operator="lessThan">
      <formula>L168</formula>
    </cfRule>
  </conditionalFormatting>
  <conditionalFormatting sqref="M169">
    <cfRule type="cellIs" dxfId="1017" priority="1027" operator="lessThan">
      <formula>L169</formula>
    </cfRule>
  </conditionalFormatting>
  <conditionalFormatting sqref="M169">
    <cfRule type="cellIs" dxfId="1016" priority="1026" operator="lessThan">
      <formula>L169</formula>
    </cfRule>
  </conditionalFormatting>
  <conditionalFormatting sqref="M169">
    <cfRule type="cellIs" dxfId="1015" priority="1025" operator="lessThan">
      <formula>L169</formula>
    </cfRule>
  </conditionalFormatting>
  <conditionalFormatting sqref="M168">
    <cfRule type="cellIs" dxfId="1014" priority="1024" operator="lessThan">
      <formula>L168</formula>
    </cfRule>
  </conditionalFormatting>
  <conditionalFormatting sqref="M168">
    <cfRule type="cellIs" dxfId="1013" priority="1023" operator="lessThan">
      <formula>L168</formula>
    </cfRule>
  </conditionalFormatting>
  <conditionalFormatting sqref="M168">
    <cfRule type="cellIs" dxfId="1012" priority="1022" operator="lessThan">
      <formula>L168</formula>
    </cfRule>
  </conditionalFormatting>
  <conditionalFormatting sqref="M169">
    <cfRule type="cellIs" dxfId="1011" priority="1021" operator="lessThan">
      <formula>L169</formula>
    </cfRule>
  </conditionalFormatting>
  <conditionalFormatting sqref="M169">
    <cfRule type="cellIs" dxfId="1010" priority="1020" operator="lessThan">
      <formula>L169</formula>
    </cfRule>
  </conditionalFormatting>
  <conditionalFormatting sqref="M168">
    <cfRule type="cellIs" dxfId="1009" priority="1019" operator="lessThan">
      <formula>L168</formula>
    </cfRule>
  </conditionalFormatting>
  <conditionalFormatting sqref="M169">
    <cfRule type="cellIs" dxfId="1008" priority="1018" operator="lessThan">
      <formula>L169</formula>
    </cfRule>
  </conditionalFormatting>
  <conditionalFormatting sqref="M169">
    <cfRule type="cellIs" dxfId="1007" priority="1017" operator="lessThan">
      <formula>L169</formula>
    </cfRule>
  </conditionalFormatting>
  <conditionalFormatting sqref="M169">
    <cfRule type="cellIs" dxfId="1006" priority="1016" operator="lessThan">
      <formula>L169</formula>
    </cfRule>
  </conditionalFormatting>
  <conditionalFormatting sqref="M168">
    <cfRule type="cellIs" dxfId="1005" priority="1015" operator="lessThan">
      <formula>L168</formula>
    </cfRule>
  </conditionalFormatting>
  <conditionalFormatting sqref="M169">
    <cfRule type="cellIs" dxfId="1004" priority="1014" operator="lessThan">
      <formula>L169</formula>
    </cfRule>
  </conditionalFormatting>
  <conditionalFormatting sqref="M169">
    <cfRule type="cellIs" dxfId="1003" priority="1013" operator="lessThan">
      <formula>L169</formula>
    </cfRule>
  </conditionalFormatting>
  <conditionalFormatting sqref="M169">
    <cfRule type="cellIs" dxfId="1002" priority="1012" operator="lessThan">
      <formula>L169</formula>
    </cfRule>
  </conditionalFormatting>
  <conditionalFormatting sqref="M169">
    <cfRule type="cellIs" dxfId="1001" priority="1011" operator="lessThan">
      <formula>L169</formula>
    </cfRule>
  </conditionalFormatting>
  <conditionalFormatting sqref="M168">
    <cfRule type="cellIs" dxfId="1000" priority="1010" operator="lessThan">
      <formula>L168</formula>
    </cfRule>
  </conditionalFormatting>
  <conditionalFormatting sqref="M168">
    <cfRule type="cellIs" dxfId="999" priority="1009" operator="lessThan">
      <formula>L168</formula>
    </cfRule>
  </conditionalFormatting>
  <conditionalFormatting sqref="M168">
    <cfRule type="cellIs" dxfId="998" priority="1008" operator="lessThan">
      <formula>L168</formula>
    </cfRule>
  </conditionalFormatting>
  <conditionalFormatting sqref="M169">
    <cfRule type="cellIs" dxfId="997" priority="1007" operator="lessThan">
      <formula>L169</formula>
    </cfRule>
  </conditionalFormatting>
  <conditionalFormatting sqref="M169">
    <cfRule type="cellIs" dxfId="996" priority="1006" operator="lessThan">
      <formula>L169</formula>
    </cfRule>
  </conditionalFormatting>
  <conditionalFormatting sqref="M168">
    <cfRule type="cellIs" dxfId="995" priority="1005" operator="lessThan">
      <formula>L168</formula>
    </cfRule>
  </conditionalFormatting>
  <conditionalFormatting sqref="M169">
    <cfRule type="cellIs" dxfId="994" priority="1004" operator="lessThan">
      <formula>L169</formula>
    </cfRule>
  </conditionalFormatting>
  <conditionalFormatting sqref="M169">
    <cfRule type="cellIs" dxfId="993" priority="1003" operator="lessThan">
      <formula>L169</formula>
    </cfRule>
  </conditionalFormatting>
  <conditionalFormatting sqref="M169">
    <cfRule type="cellIs" dxfId="992" priority="1002" operator="lessThan">
      <formula>L169</formula>
    </cfRule>
  </conditionalFormatting>
  <conditionalFormatting sqref="M169">
    <cfRule type="cellIs" dxfId="991" priority="996" operator="lessThan">
      <formula>L169</formula>
    </cfRule>
  </conditionalFormatting>
  <conditionalFormatting sqref="M169">
    <cfRule type="cellIs" dxfId="990" priority="995" operator="lessThan">
      <formula>L169</formula>
    </cfRule>
  </conditionalFormatting>
  <conditionalFormatting sqref="M169">
    <cfRule type="cellIs" dxfId="989" priority="994" operator="lessThan">
      <formula>L169</formula>
    </cfRule>
  </conditionalFormatting>
  <conditionalFormatting sqref="M166">
    <cfRule type="cellIs" dxfId="988" priority="989" operator="lessThan">
      <formula>L166</formula>
    </cfRule>
  </conditionalFormatting>
  <conditionalFormatting sqref="M166">
    <cfRule type="cellIs" dxfId="987" priority="988" operator="lessThan">
      <formula>L166</formula>
    </cfRule>
  </conditionalFormatting>
  <conditionalFormatting sqref="M168">
    <cfRule type="cellIs" dxfId="986" priority="964" operator="lessThan">
      <formula>L168</formula>
    </cfRule>
  </conditionalFormatting>
  <conditionalFormatting sqref="M166">
    <cfRule type="cellIs" dxfId="985" priority="963" operator="lessThan">
      <formula>L166</formula>
    </cfRule>
  </conditionalFormatting>
  <conditionalFormatting sqref="M166">
    <cfRule type="cellIs" dxfId="984" priority="962" operator="lessThan">
      <formula>L166</formula>
    </cfRule>
  </conditionalFormatting>
  <conditionalFormatting sqref="M166">
    <cfRule type="cellIs" dxfId="983" priority="987" operator="lessThan">
      <formula>L166</formula>
    </cfRule>
  </conditionalFormatting>
  <conditionalFormatting sqref="M166">
    <cfRule type="cellIs" dxfId="982" priority="986" operator="lessThan">
      <formula>L166</formula>
    </cfRule>
  </conditionalFormatting>
  <conditionalFormatting sqref="M166">
    <cfRule type="cellIs" dxfId="981" priority="985" operator="lessThan">
      <formula>L166</formula>
    </cfRule>
  </conditionalFormatting>
  <conditionalFormatting sqref="M168">
    <cfRule type="cellIs" dxfId="980" priority="984" operator="lessThan">
      <formula>L168</formula>
    </cfRule>
  </conditionalFormatting>
  <conditionalFormatting sqref="M168">
    <cfRule type="cellIs" dxfId="979" priority="983" operator="lessThan">
      <formula>L168</formula>
    </cfRule>
  </conditionalFormatting>
  <conditionalFormatting sqref="M166">
    <cfRule type="cellIs" dxfId="978" priority="982" operator="lessThan">
      <formula>L166</formula>
    </cfRule>
  </conditionalFormatting>
  <conditionalFormatting sqref="M168">
    <cfRule type="cellIs" dxfId="977" priority="981" operator="lessThan">
      <formula>L168</formula>
    </cfRule>
  </conditionalFormatting>
  <conditionalFormatting sqref="M168">
    <cfRule type="cellIs" dxfId="976" priority="980" operator="lessThan">
      <formula>L168</formula>
    </cfRule>
  </conditionalFormatting>
  <conditionalFormatting sqref="M168">
    <cfRule type="cellIs" dxfId="975" priority="979" operator="lessThan">
      <formula>L168</formula>
    </cfRule>
  </conditionalFormatting>
  <conditionalFormatting sqref="M166">
    <cfRule type="cellIs" dxfId="974" priority="978" operator="lessThan">
      <formula>L166</formula>
    </cfRule>
  </conditionalFormatting>
  <conditionalFormatting sqref="M168">
    <cfRule type="cellIs" dxfId="973" priority="977" operator="lessThan">
      <formula>L168</formula>
    </cfRule>
  </conditionalFormatting>
  <conditionalFormatting sqref="M168">
    <cfRule type="cellIs" dxfId="972" priority="976" operator="lessThan">
      <formula>L168</formula>
    </cfRule>
  </conditionalFormatting>
  <conditionalFormatting sqref="M168">
    <cfRule type="cellIs" dxfId="971" priority="975" operator="lessThan">
      <formula>L168</formula>
    </cfRule>
  </conditionalFormatting>
  <conditionalFormatting sqref="M168">
    <cfRule type="cellIs" dxfId="970" priority="974" operator="lessThan">
      <formula>L168</formula>
    </cfRule>
  </conditionalFormatting>
  <conditionalFormatting sqref="M168">
    <cfRule type="cellIs" dxfId="969" priority="973" operator="lessThan">
      <formula>L168</formula>
    </cfRule>
  </conditionalFormatting>
  <conditionalFormatting sqref="M168">
    <cfRule type="cellIs" dxfId="968" priority="972" operator="lessThan">
      <formula>L168</formula>
    </cfRule>
  </conditionalFormatting>
  <conditionalFormatting sqref="M168">
    <cfRule type="cellIs" dxfId="967" priority="971" operator="lessThan">
      <formula>L168</formula>
    </cfRule>
  </conditionalFormatting>
  <conditionalFormatting sqref="M168">
    <cfRule type="cellIs" dxfId="966" priority="970" operator="lessThan">
      <formula>L168</formula>
    </cfRule>
  </conditionalFormatting>
  <conditionalFormatting sqref="M168">
    <cfRule type="cellIs" dxfId="965" priority="969" operator="lessThan">
      <formula>L168</formula>
    </cfRule>
  </conditionalFormatting>
  <conditionalFormatting sqref="M168">
    <cfRule type="cellIs" dxfId="964" priority="968" operator="lessThan">
      <formula>L168</formula>
    </cfRule>
  </conditionalFormatting>
  <conditionalFormatting sqref="M168">
    <cfRule type="cellIs" dxfId="963" priority="967" operator="lessThan">
      <formula>L168</formula>
    </cfRule>
  </conditionalFormatting>
  <conditionalFormatting sqref="M168">
    <cfRule type="cellIs" dxfId="962" priority="966" operator="lessThan">
      <formula>L168</formula>
    </cfRule>
  </conditionalFormatting>
  <conditionalFormatting sqref="M168">
    <cfRule type="cellIs" dxfId="961" priority="965" operator="lessThan">
      <formula>L168</formula>
    </cfRule>
  </conditionalFormatting>
  <conditionalFormatting sqref="M166">
    <cfRule type="cellIs" dxfId="960" priority="961" operator="lessThan">
      <formula>L166</formula>
    </cfRule>
  </conditionalFormatting>
  <conditionalFormatting sqref="M166">
    <cfRule type="cellIs" dxfId="959" priority="960" operator="lessThan">
      <formula>L166</formula>
    </cfRule>
  </conditionalFormatting>
  <conditionalFormatting sqref="M166">
    <cfRule type="cellIs" dxfId="958" priority="950" operator="lessThan">
      <formula>L166</formula>
    </cfRule>
  </conditionalFormatting>
  <conditionalFormatting sqref="M166">
    <cfRule type="cellIs" dxfId="957" priority="949" operator="lessThan">
      <formula>L166</formula>
    </cfRule>
  </conditionalFormatting>
  <conditionalFormatting sqref="M166">
    <cfRule type="cellIs" dxfId="956" priority="948" operator="lessThan">
      <formula>L166</formula>
    </cfRule>
  </conditionalFormatting>
  <conditionalFormatting sqref="M166">
    <cfRule type="cellIs" dxfId="955" priority="945" operator="lessThan">
      <formula>L166</formula>
    </cfRule>
  </conditionalFormatting>
  <conditionalFormatting sqref="M166">
    <cfRule type="cellIs" dxfId="954" priority="944" operator="lessThan">
      <formula>L166</formula>
    </cfRule>
  </conditionalFormatting>
  <conditionalFormatting sqref="M168">
    <cfRule type="cellIs" dxfId="953" priority="943" operator="lessThan">
      <formula>L168</formula>
    </cfRule>
  </conditionalFormatting>
  <conditionalFormatting sqref="M168">
    <cfRule type="cellIs" dxfId="952" priority="942" operator="lessThan">
      <formula>L168</formula>
    </cfRule>
  </conditionalFormatting>
  <conditionalFormatting sqref="M168">
    <cfRule type="cellIs" dxfId="951" priority="959" operator="lessThan">
      <formula>L168</formula>
    </cfRule>
  </conditionalFormatting>
  <conditionalFormatting sqref="M168">
    <cfRule type="cellIs" dxfId="950" priority="958" operator="lessThan">
      <formula>L168</formula>
    </cfRule>
  </conditionalFormatting>
  <conditionalFormatting sqref="M168">
    <cfRule type="cellIs" dxfId="949" priority="957" operator="lessThan">
      <formula>L168</formula>
    </cfRule>
  </conditionalFormatting>
  <conditionalFormatting sqref="M168">
    <cfRule type="cellIs" dxfId="948" priority="956" operator="lessThan">
      <formula>L168</formula>
    </cfRule>
  </conditionalFormatting>
  <conditionalFormatting sqref="M168">
    <cfRule type="cellIs" dxfId="947" priority="955" operator="lessThan">
      <formula>L168</formula>
    </cfRule>
  </conditionalFormatting>
  <conditionalFormatting sqref="M166">
    <cfRule type="cellIs" dxfId="946" priority="954" operator="lessThan">
      <formula>L166</formula>
    </cfRule>
  </conditionalFormatting>
  <conditionalFormatting sqref="M166">
    <cfRule type="cellIs" dxfId="945" priority="953" operator="lessThan">
      <formula>L166</formula>
    </cfRule>
  </conditionalFormatting>
  <conditionalFormatting sqref="M166">
    <cfRule type="cellIs" dxfId="944" priority="952" operator="lessThan">
      <formula>L166</formula>
    </cfRule>
  </conditionalFormatting>
  <conditionalFormatting sqref="M166">
    <cfRule type="cellIs" dxfId="943" priority="951" operator="lessThan">
      <formula>L166</formula>
    </cfRule>
  </conditionalFormatting>
  <conditionalFormatting sqref="M166">
    <cfRule type="cellIs" dxfId="942" priority="947" operator="lessThan">
      <formula>L166</formula>
    </cfRule>
  </conditionalFormatting>
  <conditionalFormatting sqref="M166">
    <cfRule type="cellIs" dxfId="941" priority="946" operator="lessThan">
      <formula>L166</formula>
    </cfRule>
  </conditionalFormatting>
  <conditionalFormatting sqref="M168">
    <cfRule type="cellIs" dxfId="940" priority="941" operator="lessThan">
      <formula>L168</formula>
    </cfRule>
  </conditionalFormatting>
  <conditionalFormatting sqref="M168">
    <cfRule type="cellIs" dxfId="939" priority="940" operator="lessThan">
      <formula>L168</formula>
    </cfRule>
  </conditionalFormatting>
  <conditionalFormatting sqref="M168">
    <cfRule type="cellIs" dxfId="938" priority="916" operator="lessThan">
      <formula>L168</formula>
    </cfRule>
  </conditionalFormatting>
  <conditionalFormatting sqref="M166">
    <cfRule type="cellIs" dxfId="937" priority="915" operator="lessThan">
      <formula>L166</formula>
    </cfRule>
  </conditionalFormatting>
  <conditionalFormatting sqref="M166">
    <cfRule type="cellIs" dxfId="936" priority="914" operator="lessThan">
      <formula>L166</formula>
    </cfRule>
  </conditionalFormatting>
  <conditionalFormatting sqref="M166">
    <cfRule type="cellIs" dxfId="935" priority="939" operator="lessThan">
      <formula>L166</formula>
    </cfRule>
  </conditionalFormatting>
  <conditionalFormatting sqref="M166">
    <cfRule type="cellIs" dxfId="934" priority="938" operator="lessThan">
      <formula>L166</formula>
    </cfRule>
  </conditionalFormatting>
  <conditionalFormatting sqref="M166">
    <cfRule type="cellIs" dxfId="933" priority="937" operator="lessThan">
      <formula>L166</formula>
    </cfRule>
  </conditionalFormatting>
  <conditionalFormatting sqref="M168">
    <cfRule type="cellIs" dxfId="932" priority="936" operator="lessThan">
      <formula>L168</formula>
    </cfRule>
  </conditionalFormatting>
  <conditionalFormatting sqref="M168">
    <cfRule type="cellIs" dxfId="931" priority="935" operator="lessThan">
      <formula>L168</formula>
    </cfRule>
  </conditionalFormatting>
  <conditionalFormatting sqref="M166">
    <cfRule type="cellIs" dxfId="930" priority="934" operator="lessThan">
      <formula>L166</formula>
    </cfRule>
  </conditionalFormatting>
  <conditionalFormatting sqref="M168">
    <cfRule type="cellIs" dxfId="929" priority="933" operator="lessThan">
      <formula>L168</formula>
    </cfRule>
  </conditionalFormatting>
  <conditionalFormatting sqref="M168">
    <cfRule type="cellIs" dxfId="928" priority="932" operator="lessThan">
      <formula>L168</formula>
    </cfRule>
  </conditionalFormatting>
  <conditionalFormatting sqref="M168">
    <cfRule type="cellIs" dxfId="927" priority="931" operator="lessThan">
      <formula>L168</formula>
    </cfRule>
  </conditionalFormatting>
  <conditionalFormatting sqref="M166">
    <cfRule type="cellIs" dxfId="926" priority="930" operator="lessThan">
      <formula>L166</formula>
    </cfRule>
  </conditionalFormatting>
  <conditionalFormatting sqref="M168">
    <cfRule type="cellIs" dxfId="925" priority="929" operator="lessThan">
      <formula>L168</formula>
    </cfRule>
  </conditionalFormatting>
  <conditionalFormatting sqref="M168">
    <cfRule type="cellIs" dxfId="924" priority="928" operator="lessThan">
      <formula>L168</formula>
    </cfRule>
  </conditionalFormatting>
  <conditionalFormatting sqref="M168">
    <cfRule type="cellIs" dxfId="923" priority="927" operator="lessThan">
      <formula>L168</formula>
    </cfRule>
  </conditionalFormatting>
  <conditionalFormatting sqref="M168">
    <cfRule type="cellIs" dxfId="922" priority="926" operator="lessThan">
      <formula>L168</formula>
    </cfRule>
  </conditionalFormatting>
  <conditionalFormatting sqref="M168">
    <cfRule type="cellIs" dxfId="921" priority="925" operator="lessThan">
      <formula>L168</formula>
    </cfRule>
  </conditionalFormatting>
  <conditionalFormatting sqref="M168">
    <cfRule type="cellIs" dxfId="920" priority="924" operator="lessThan">
      <formula>L168</formula>
    </cfRule>
  </conditionalFormatting>
  <conditionalFormatting sqref="M168">
    <cfRule type="cellIs" dxfId="919" priority="923" operator="lessThan">
      <formula>L168</formula>
    </cfRule>
  </conditionalFormatting>
  <conditionalFormatting sqref="M168">
    <cfRule type="cellIs" dxfId="918" priority="922" operator="lessThan">
      <formula>L168</formula>
    </cfRule>
  </conditionalFormatting>
  <conditionalFormatting sqref="M168">
    <cfRule type="cellIs" dxfId="917" priority="921" operator="lessThan">
      <formula>L168</formula>
    </cfRule>
  </conditionalFormatting>
  <conditionalFormatting sqref="M168">
    <cfRule type="cellIs" dxfId="916" priority="920" operator="lessThan">
      <formula>L168</formula>
    </cfRule>
  </conditionalFormatting>
  <conditionalFormatting sqref="M168">
    <cfRule type="cellIs" dxfId="915" priority="919" operator="lessThan">
      <formula>L168</formula>
    </cfRule>
  </conditionalFormatting>
  <conditionalFormatting sqref="M168">
    <cfRule type="cellIs" dxfId="914" priority="918" operator="lessThan">
      <formula>L168</formula>
    </cfRule>
  </conditionalFormatting>
  <conditionalFormatting sqref="M168">
    <cfRule type="cellIs" dxfId="913" priority="917" operator="lessThan">
      <formula>L168</formula>
    </cfRule>
  </conditionalFormatting>
  <conditionalFormatting sqref="M166">
    <cfRule type="cellIs" dxfId="912" priority="913" operator="lessThan">
      <formula>L166</formula>
    </cfRule>
  </conditionalFormatting>
  <conditionalFormatting sqref="M166">
    <cfRule type="cellIs" dxfId="911" priority="912" operator="lessThan">
      <formula>L166</formula>
    </cfRule>
  </conditionalFormatting>
  <conditionalFormatting sqref="M166">
    <cfRule type="cellIs" dxfId="910" priority="902" operator="lessThan">
      <formula>L166</formula>
    </cfRule>
  </conditionalFormatting>
  <conditionalFormatting sqref="M166">
    <cfRule type="cellIs" dxfId="909" priority="901" operator="lessThan">
      <formula>L166</formula>
    </cfRule>
  </conditionalFormatting>
  <conditionalFormatting sqref="M166">
    <cfRule type="cellIs" dxfId="908" priority="900" operator="lessThan">
      <formula>L166</formula>
    </cfRule>
  </conditionalFormatting>
  <conditionalFormatting sqref="M166">
    <cfRule type="cellIs" dxfId="907" priority="897" operator="lessThan">
      <formula>L166</formula>
    </cfRule>
  </conditionalFormatting>
  <conditionalFormatting sqref="M166">
    <cfRule type="cellIs" dxfId="906" priority="896" operator="lessThan">
      <formula>L166</formula>
    </cfRule>
  </conditionalFormatting>
  <conditionalFormatting sqref="M168">
    <cfRule type="cellIs" dxfId="905" priority="895" operator="lessThan">
      <formula>L168</formula>
    </cfRule>
  </conditionalFormatting>
  <conditionalFormatting sqref="M168">
    <cfRule type="cellIs" dxfId="904" priority="894" operator="lessThan">
      <formula>L168</formula>
    </cfRule>
  </conditionalFormatting>
  <conditionalFormatting sqref="M168">
    <cfRule type="cellIs" dxfId="903" priority="911" operator="lessThan">
      <formula>L168</formula>
    </cfRule>
  </conditionalFormatting>
  <conditionalFormatting sqref="M168">
    <cfRule type="cellIs" dxfId="902" priority="910" operator="lessThan">
      <formula>L168</formula>
    </cfRule>
  </conditionalFormatting>
  <conditionalFormatting sqref="M168">
    <cfRule type="cellIs" dxfId="901" priority="909" operator="lessThan">
      <formula>L168</formula>
    </cfRule>
  </conditionalFormatting>
  <conditionalFormatting sqref="M168">
    <cfRule type="cellIs" dxfId="900" priority="908" operator="lessThan">
      <formula>L168</formula>
    </cfRule>
  </conditionalFormatting>
  <conditionalFormatting sqref="M168">
    <cfRule type="cellIs" dxfId="899" priority="907" operator="lessThan">
      <formula>L168</formula>
    </cfRule>
  </conditionalFormatting>
  <conditionalFormatting sqref="M166">
    <cfRule type="cellIs" dxfId="898" priority="906" operator="lessThan">
      <formula>L166</formula>
    </cfRule>
  </conditionalFormatting>
  <conditionalFormatting sqref="M166">
    <cfRule type="cellIs" dxfId="897" priority="905" operator="lessThan">
      <formula>L166</formula>
    </cfRule>
  </conditionalFormatting>
  <conditionalFormatting sqref="M166">
    <cfRule type="cellIs" dxfId="896" priority="904" operator="lessThan">
      <formula>L166</formula>
    </cfRule>
  </conditionalFormatting>
  <conditionalFormatting sqref="M166">
    <cfRule type="cellIs" dxfId="895" priority="903" operator="lessThan">
      <formula>L166</formula>
    </cfRule>
  </conditionalFormatting>
  <conditionalFormatting sqref="M166">
    <cfRule type="cellIs" dxfId="894" priority="899" operator="lessThan">
      <formula>L166</formula>
    </cfRule>
  </conditionalFormatting>
  <conditionalFormatting sqref="M166">
    <cfRule type="cellIs" dxfId="893" priority="898" operator="lessThan">
      <formula>L166</formula>
    </cfRule>
  </conditionalFormatting>
  <conditionalFormatting sqref="M168">
    <cfRule type="cellIs" dxfId="892" priority="893" operator="lessThan">
      <formula>L168</formula>
    </cfRule>
  </conditionalFormatting>
  <conditionalFormatting sqref="M168">
    <cfRule type="cellIs" dxfId="891" priority="892" operator="lessThan">
      <formula>L168</formula>
    </cfRule>
  </conditionalFormatting>
  <conditionalFormatting sqref="M166">
    <cfRule type="cellIs" dxfId="890" priority="882" operator="lessThan">
      <formula>L166</formula>
    </cfRule>
  </conditionalFormatting>
  <conditionalFormatting sqref="M166">
    <cfRule type="cellIs" dxfId="889" priority="881" operator="lessThan">
      <formula>L166</formula>
    </cfRule>
  </conditionalFormatting>
  <conditionalFormatting sqref="M166">
    <cfRule type="cellIs" dxfId="888" priority="880" operator="lessThan">
      <formula>L166</formula>
    </cfRule>
  </conditionalFormatting>
  <conditionalFormatting sqref="M166">
    <cfRule type="cellIs" dxfId="887" priority="877" operator="lessThan">
      <formula>L166</formula>
    </cfRule>
  </conditionalFormatting>
  <conditionalFormatting sqref="M166">
    <cfRule type="cellIs" dxfId="886" priority="876" operator="lessThan">
      <formula>L166</formula>
    </cfRule>
  </conditionalFormatting>
  <conditionalFormatting sqref="M168">
    <cfRule type="cellIs" dxfId="885" priority="875" operator="lessThan">
      <formula>L168</formula>
    </cfRule>
  </conditionalFormatting>
  <conditionalFormatting sqref="M168">
    <cfRule type="cellIs" dxfId="884" priority="874" operator="lessThan">
      <formula>L168</formula>
    </cfRule>
  </conditionalFormatting>
  <conditionalFormatting sqref="M168">
    <cfRule type="cellIs" dxfId="883" priority="891" operator="lessThan">
      <formula>L168</formula>
    </cfRule>
  </conditionalFormatting>
  <conditionalFormatting sqref="M168">
    <cfRule type="cellIs" dxfId="882" priority="890" operator="lessThan">
      <formula>L168</formula>
    </cfRule>
  </conditionalFormatting>
  <conditionalFormatting sqref="M168">
    <cfRule type="cellIs" dxfId="881" priority="889" operator="lessThan">
      <formula>L168</formula>
    </cfRule>
  </conditionalFormatting>
  <conditionalFormatting sqref="M168">
    <cfRule type="cellIs" dxfId="880" priority="888" operator="lessThan">
      <formula>L168</formula>
    </cfRule>
  </conditionalFormatting>
  <conditionalFormatting sqref="M168">
    <cfRule type="cellIs" dxfId="879" priority="887" operator="lessThan">
      <formula>L168</formula>
    </cfRule>
  </conditionalFormatting>
  <conditionalFormatting sqref="M166">
    <cfRule type="cellIs" dxfId="878" priority="886" operator="lessThan">
      <formula>L166</formula>
    </cfRule>
  </conditionalFormatting>
  <conditionalFormatting sqref="M166">
    <cfRule type="cellIs" dxfId="877" priority="885" operator="lessThan">
      <formula>L166</formula>
    </cfRule>
  </conditionalFormatting>
  <conditionalFormatting sqref="M166">
    <cfRule type="cellIs" dxfId="876" priority="884" operator="lessThan">
      <formula>L166</formula>
    </cfRule>
  </conditionalFormatting>
  <conditionalFormatting sqref="M166">
    <cfRule type="cellIs" dxfId="875" priority="883" operator="lessThan">
      <formula>L166</formula>
    </cfRule>
  </conditionalFormatting>
  <conditionalFormatting sqref="M166">
    <cfRule type="cellIs" dxfId="874" priority="879" operator="lessThan">
      <formula>L166</formula>
    </cfRule>
  </conditionalFormatting>
  <conditionalFormatting sqref="M166">
    <cfRule type="cellIs" dxfId="873" priority="878" operator="lessThan">
      <formula>L166</formula>
    </cfRule>
  </conditionalFormatting>
  <conditionalFormatting sqref="M168">
    <cfRule type="cellIs" dxfId="872" priority="873" operator="lessThan">
      <formula>L168</formula>
    </cfRule>
  </conditionalFormatting>
  <conditionalFormatting sqref="M168">
    <cfRule type="cellIs" dxfId="871" priority="872" operator="lessThan">
      <formula>L168</formula>
    </cfRule>
  </conditionalFormatting>
  <conditionalFormatting sqref="M168">
    <cfRule type="cellIs" dxfId="870" priority="867" operator="lessThan">
      <formula>L168</formula>
    </cfRule>
  </conditionalFormatting>
  <conditionalFormatting sqref="M168">
    <cfRule type="cellIs" dxfId="869" priority="866" operator="lessThan">
      <formula>L168</formula>
    </cfRule>
  </conditionalFormatting>
  <conditionalFormatting sqref="M168">
    <cfRule type="cellIs" dxfId="868" priority="865" operator="lessThan">
      <formula>L168</formula>
    </cfRule>
  </conditionalFormatting>
  <conditionalFormatting sqref="M168">
    <cfRule type="cellIs" dxfId="867" priority="862" operator="lessThan">
      <formula>L168</formula>
    </cfRule>
  </conditionalFormatting>
  <conditionalFormatting sqref="M168">
    <cfRule type="cellIs" dxfId="866" priority="861" operator="lessThan">
      <formula>L168</formula>
    </cfRule>
  </conditionalFormatting>
  <conditionalFormatting sqref="M168">
    <cfRule type="cellIs" dxfId="865" priority="871" operator="lessThan">
      <formula>L168</formula>
    </cfRule>
  </conditionalFormatting>
  <conditionalFormatting sqref="M168">
    <cfRule type="cellIs" dxfId="864" priority="870" operator="lessThan">
      <formula>L168</formula>
    </cfRule>
  </conditionalFormatting>
  <conditionalFormatting sqref="M168">
    <cfRule type="cellIs" dxfId="863" priority="869" operator="lessThan">
      <formula>L168</formula>
    </cfRule>
  </conditionalFormatting>
  <conditionalFormatting sqref="M168">
    <cfRule type="cellIs" dxfId="862" priority="868" operator="lessThan">
      <formula>L168</formula>
    </cfRule>
  </conditionalFormatting>
  <conditionalFormatting sqref="M168">
    <cfRule type="cellIs" dxfId="861" priority="864" operator="lessThan">
      <formula>L168</formula>
    </cfRule>
  </conditionalFormatting>
  <conditionalFormatting sqref="M168">
    <cfRule type="cellIs" dxfId="860" priority="863" operator="lessThan">
      <formula>L168</formula>
    </cfRule>
  </conditionalFormatting>
  <conditionalFormatting sqref="M162">
    <cfRule type="cellIs" dxfId="859" priority="807" operator="lessThan">
      <formula>L162</formula>
    </cfRule>
  </conditionalFormatting>
  <conditionalFormatting sqref="M162">
    <cfRule type="cellIs" dxfId="858" priority="800" operator="lessThan">
      <formula>L162</formula>
    </cfRule>
  </conditionalFormatting>
  <conditionalFormatting sqref="M163">
    <cfRule type="cellIs" dxfId="857" priority="799" operator="lessThan">
      <formula>L163</formula>
    </cfRule>
  </conditionalFormatting>
  <conditionalFormatting sqref="M165">
    <cfRule type="cellIs" dxfId="856" priority="798" operator="lessThan">
      <formula>L165</formula>
    </cfRule>
  </conditionalFormatting>
  <conditionalFormatting sqref="M168">
    <cfRule type="cellIs" dxfId="855" priority="797" operator="lessThan">
      <formula>L168</formula>
    </cfRule>
  </conditionalFormatting>
  <conditionalFormatting sqref="M168">
    <cfRule type="cellIs" dxfId="854" priority="796" operator="lessThan">
      <formula>L168</formula>
    </cfRule>
  </conditionalFormatting>
  <conditionalFormatting sqref="M168">
    <cfRule type="cellIs" dxfId="853" priority="795" operator="lessThan">
      <formula>L168</formula>
    </cfRule>
  </conditionalFormatting>
  <conditionalFormatting sqref="M163">
    <cfRule type="cellIs" dxfId="852" priority="794" operator="lessThan">
      <formula>L163</formula>
    </cfRule>
  </conditionalFormatting>
  <conditionalFormatting sqref="M168">
    <cfRule type="cellIs" dxfId="851" priority="793" operator="lessThan">
      <formula>L168</formula>
    </cfRule>
  </conditionalFormatting>
  <conditionalFormatting sqref="M163">
    <cfRule type="cellIs" dxfId="850" priority="792" operator="lessThan">
      <formula>L163</formula>
    </cfRule>
  </conditionalFormatting>
  <conditionalFormatting sqref="M168">
    <cfRule type="cellIs" dxfId="849" priority="786" operator="lessThan">
      <formula>L168</formula>
    </cfRule>
  </conditionalFormatting>
  <conditionalFormatting sqref="M163">
    <cfRule type="cellIs" dxfId="848" priority="785" operator="lessThan">
      <formula>L163</formula>
    </cfRule>
  </conditionalFormatting>
  <conditionalFormatting sqref="M163">
    <cfRule type="cellIs" dxfId="847" priority="784" operator="lessThan">
      <formula>L163</formula>
    </cfRule>
  </conditionalFormatting>
  <conditionalFormatting sqref="M164">
    <cfRule type="cellIs" dxfId="846" priority="783" operator="lessThan">
      <formula>L164</formula>
    </cfRule>
  </conditionalFormatting>
  <conditionalFormatting sqref="M168">
    <cfRule type="cellIs" dxfId="845" priority="782" operator="lessThan">
      <formula>L168</formula>
    </cfRule>
  </conditionalFormatting>
  <conditionalFormatting sqref="M164">
    <cfRule type="cellIs" dxfId="844" priority="781" operator="lessThan">
      <formula>L164</formula>
    </cfRule>
  </conditionalFormatting>
  <conditionalFormatting sqref="M160">
    <cfRule type="cellIs" dxfId="843" priority="860" operator="lessThan">
      <formula>L160</formula>
    </cfRule>
  </conditionalFormatting>
  <conditionalFormatting sqref="M159">
    <cfRule type="cellIs" dxfId="842" priority="859" operator="lessThan">
      <formula>L159</formula>
    </cfRule>
  </conditionalFormatting>
  <conditionalFormatting sqref="M164">
    <cfRule type="cellIs" dxfId="841" priority="858" operator="lessThan">
      <formula>L164</formula>
    </cfRule>
  </conditionalFormatting>
  <conditionalFormatting sqref="M164">
    <cfRule type="cellIs" dxfId="840" priority="857" operator="lessThan">
      <formula>L164</formula>
    </cfRule>
  </conditionalFormatting>
  <conditionalFormatting sqref="M164">
    <cfRule type="cellIs" dxfId="839" priority="856" operator="lessThan">
      <formula>L164</formula>
    </cfRule>
  </conditionalFormatting>
  <conditionalFormatting sqref="M165">
    <cfRule type="cellIs" dxfId="838" priority="855" operator="lessThan">
      <formula>L165</formula>
    </cfRule>
  </conditionalFormatting>
  <conditionalFormatting sqref="M161">
    <cfRule type="cellIs" dxfId="837" priority="854" operator="lessThan">
      <formula>L161</formula>
    </cfRule>
  </conditionalFormatting>
  <conditionalFormatting sqref="M165">
    <cfRule type="cellIs" dxfId="836" priority="853" operator="lessThan">
      <formula>L165</formula>
    </cfRule>
  </conditionalFormatting>
  <conditionalFormatting sqref="M164">
    <cfRule type="cellIs" dxfId="835" priority="852" operator="lessThan">
      <formula>L164</formula>
    </cfRule>
  </conditionalFormatting>
  <conditionalFormatting sqref="M165">
    <cfRule type="cellIs" dxfId="834" priority="851" operator="lessThan">
      <formula>L165</formula>
    </cfRule>
  </conditionalFormatting>
  <conditionalFormatting sqref="M161">
    <cfRule type="cellIs" dxfId="833" priority="850" operator="lessThan">
      <formula>L161</formula>
    </cfRule>
  </conditionalFormatting>
  <conditionalFormatting sqref="M165">
    <cfRule type="cellIs" dxfId="832" priority="849" operator="lessThan">
      <formula>L165</formula>
    </cfRule>
  </conditionalFormatting>
  <conditionalFormatting sqref="M165">
    <cfRule type="cellIs" dxfId="831" priority="848" operator="lessThan">
      <formula>L165</formula>
    </cfRule>
  </conditionalFormatting>
  <conditionalFormatting sqref="M161">
    <cfRule type="cellIs" dxfId="830" priority="847" operator="lessThan">
      <formula>L161</formula>
    </cfRule>
  </conditionalFormatting>
  <conditionalFormatting sqref="M162">
    <cfRule type="cellIs" dxfId="829" priority="846" operator="lessThan">
      <formula>L162</formula>
    </cfRule>
  </conditionalFormatting>
  <conditionalFormatting sqref="M164">
    <cfRule type="cellIs" dxfId="828" priority="845" operator="lessThan">
      <formula>L164</formula>
    </cfRule>
  </conditionalFormatting>
  <conditionalFormatting sqref="M165">
    <cfRule type="cellIs" dxfId="827" priority="844" operator="lessThan">
      <formula>L165</formula>
    </cfRule>
  </conditionalFormatting>
  <conditionalFormatting sqref="M165">
    <cfRule type="cellIs" dxfId="826" priority="843" operator="lessThan">
      <formula>L165</formula>
    </cfRule>
  </conditionalFormatting>
  <conditionalFormatting sqref="M165">
    <cfRule type="cellIs" dxfId="825" priority="842" operator="lessThan">
      <formula>L165</formula>
    </cfRule>
  </conditionalFormatting>
  <conditionalFormatting sqref="M168">
    <cfRule type="cellIs" dxfId="824" priority="841" operator="lessThan">
      <formula>L168</formula>
    </cfRule>
  </conditionalFormatting>
  <conditionalFormatting sqref="M162">
    <cfRule type="cellIs" dxfId="823" priority="840" operator="lessThan">
      <formula>L162</formula>
    </cfRule>
  </conditionalFormatting>
  <conditionalFormatting sqref="M168">
    <cfRule type="cellIs" dxfId="822" priority="839" operator="lessThan">
      <formula>L168</formula>
    </cfRule>
  </conditionalFormatting>
  <conditionalFormatting sqref="M165">
    <cfRule type="cellIs" dxfId="821" priority="838" operator="lessThan">
      <formula>L165</formula>
    </cfRule>
  </conditionalFormatting>
  <conditionalFormatting sqref="M168">
    <cfRule type="cellIs" dxfId="820" priority="837" operator="lessThan">
      <formula>L168</formula>
    </cfRule>
  </conditionalFormatting>
  <conditionalFormatting sqref="M162">
    <cfRule type="cellIs" dxfId="819" priority="836" operator="lessThan">
      <formula>L162</formula>
    </cfRule>
  </conditionalFormatting>
  <conditionalFormatting sqref="M168">
    <cfRule type="cellIs" dxfId="818" priority="835" operator="lessThan">
      <formula>L168</formula>
    </cfRule>
  </conditionalFormatting>
  <conditionalFormatting sqref="M168">
    <cfRule type="cellIs" dxfId="817" priority="834" operator="lessThan">
      <formula>L168</formula>
    </cfRule>
  </conditionalFormatting>
  <conditionalFormatting sqref="M162">
    <cfRule type="cellIs" dxfId="816" priority="833" operator="lessThan">
      <formula>L162</formula>
    </cfRule>
  </conditionalFormatting>
  <conditionalFormatting sqref="M165">
    <cfRule type="cellIs" dxfId="815" priority="832" operator="lessThan">
      <formula>L165</formula>
    </cfRule>
  </conditionalFormatting>
  <conditionalFormatting sqref="M165">
    <cfRule type="cellIs" dxfId="814" priority="831" operator="lessThan">
      <formula>L165</formula>
    </cfRule>
  </conditionalFormatting>
  <conditionalFormatting sqref="M165">
    <cfRule type="cellIs" dxfId="813" priority="830" operator="lessThan">
      <formula>L165</formula>
    </cfRule>
  </conditionalFormatting>
  <conditionalFormatting sqref="M168">
    <cfRule type="cellIs" dxfId="812" priority="829" operator="lessThan">
      <formula>L168</formula>
    </cfRule>
  </conditionalFormatting>
  <conditionalFormatting sqref="M162">
    <cfRule type="cellIs" dxfId="811" priority="828" operator="lessThan">
      <formula>L162</formula>
    </cfRule>
  </conditionalFormatting>
  <conditionalFormatting sqref="M168">
    <cfRule type="cellIs" dxfId="810" priority="827" operator="lessThan">
      <formula>L168</formula>
    </cfRule>
  </conditionalFormatting>
  <conditionalFormatting sqref="M165">
    <cfRule type="cellIs" dxfId="809" priority="826" operator="lessThan">
      <formula>L165</formula>
    </cfRule>
  </conditionalFormatting>
  <conditionalFormatting sqref="M168">
    <cfRule type="cellIs" dxfId="808" priority="825" operator="lessThan">
      <formula>L168</formula>
    </cfRule>
  </conditionalFormatting>
  <conditionalFormatting sqref="M162">
    <cfRule type="cellIs" dxfId="807" priority="824" operator="lessThan">
      <formula>L162</formula>
    </cfRule>
  </conditionalFormatting>
  <conditionalFormatting sqref="M168">
    <cfRule type="cellIs" dxfId="806" priority="823" operator="lessThan">
      <formula>L168</formula>
    </cfRule>
  </conditionalFormatting>
  <conditionalFormatting sqref="M168">
    <cfRule type="cellIs" dxfId="805" priority="822" operator="lessThan">
      <formula>L168</formula>
    </cfRule>
  </conditionalFormatting>
  <conditionalFormatting sqref="M162">
    <cfRule type="cellIs" dxfId="804" priority="821" operator="lessThan">
      <formula>L162</formula>
    </cfRule>
  </conditionalFormatting>
  <conditionalFormatting sqref="M163">
    <cfRule type="cellIs" dxfId="803" priority="820" operator="lessThan">
      <formula>L163</formula>
    </cfRule>
  </conditionalFormatting>
  <conditionalFormatting sqref="M165">
    <cfRule type="cellIs" dxfId="802" priority="819" operator="lessThan">
      <formula>L165</formula>
    </cfRule>
  </conditionalFormatting>
  <conditionalFormatting sqref="M168">
    <cfRule type="cellIs" dxfId="801" priority="818" operator="lessThan">
      <formula>L168</formula>
    </cfRule>
  </conditionalFormatting>
  <conditionalFormatting sqref="M168">
    <cfRule type="cellIs" dxfId="800" priority="817" operator="lessThan">
      <formula>L168</formula>
    </cfRule>
  </conditionalFormatting>
  <conditionalFormatting sqref="M168">
    <cfRule type="cellIs" dxfId="799" priority="816" operator="lessThan">
      <formula>L168</formula>
    </cfRule>
  </conditionalFormatting>
  <conditionalFormatting sqref="M163">
    <cfRule type="cellIs" dxfId="798" priority="815" operator="lessThan">
      <formula>L163</formula>
    </cfRule>
  </conditionalFormatting>
  <conditionalFormatting sqref="M168">
    <cfRule type="cellIs" dxfId="797" priority="814" operator="lessThan">
      <formula>L168</formula>
    </cfRule>
  </conditionalFormatting>
  <conditionalFormatting sqref="M163">
    <cfRule type="cellIs" dxfId="796" priority="813" operator="lessThan">
      <formula>L163</formula>
    </cfRule>
  </conditionalFormatting>
  <conditionalFormatting sqref="M163">
    <cfRule type="cellIs" dxfId="795" priority="812" operator="lessThan">
      <formula>L163</formula>
    </cfRule>
  </conditionalFormatting>
  <conditionalFormatting sqref="M165">
    <cfRule type="cellIs" dxfId="794" priority="811" operator="lessThan">
      <formula>L165</formula>
    </cfRule>
  </conditionalFormatting>
  <conditionalFormatting sqref="M165">
    <cfRule type="cellIs" dxfId="793" priority="810" operator="lessThan">
      <formula>L165</formula>
    </cfRule>
  </conditionalFormatting>
  <conditionalFormatting sqref="M165">
    <cfRule type="cellIs" dxfId="792" priority="809" operator="lessThan">
      <formula>L165</formula>
    </cfRule>
  </conditionalFormatting>
  <conditionalFormatting sqref="M168">
    <cfRule type="cellIs" dxfId="791" priority="808" operator="lessThan">
      <formula>L168</formula>
    </cfRule>
  </conditionalFormatting>
  <conditionalFormatting sqref="M168">
    <cfRule type="cellIs" dxfId="790" priority="806" operator="lessThan">
      <formula>L168</formula>
    </cfRule>
  </conditionalFormatting>
  <conditionalFormatting sqref="M165">
    <cfRule type="cellIs" dxfId="789" priority="805" operator="lessThan">
      <formula>L165</formula>
    </cfRule>
  </conditionalFormatting>
  <conditionalFormatting sqref="M168">
    <cfRule type="cellIs" dxfId="788" priority="804" operator="lessThan">
      <formula>L168</formula>
    </cfRule>
  </conditionalFormatting>
  <conditionalFormatting sqref="M162">
    <cfRule type="cellIs" dxfId="787" priority="803" operator="lessThan">
      <formula>L162</formula>
    </cfRule>
  </conditionalFormatting>
  <conditionalFormatting sqref="M168">
    <cfRule type="cellIs" dxfId="786" priority="802" operator="lessThan">
      <formula>L168</formula>
    </cfRule>
  </conditionalFormatting>
  <conditionalFormatting sqref="M168">
    <cfRule type="cellIs" dxfId="785" priority="801" operator="lessThan">
      <formula>L168</formula>
    </cfRule>
  </conditionalFormatting>
  <conditionalFormatting sqref="M163">
    <cfRule type="cellIs" dxfId="784" priority="791" operator="lessThan">
      <formula>L163</formula>
    </cfRule>
  </conditionalFormatting>
  <conditionalFormatting sqref="M168">
    <cfRule type="cellIs" dxfId="783" priority="790" operator="lessThan">
      <formula>L168</formula>
    </cfRule>
  </conditionalFormatting>
  <conditionalFormatting sqref="M168">
    <cfRule type="cellIs" dxfId="782" priority="789" operator="lessThan">
      <formula>L168</formula>
    </cfRule>
  </conditionalFormatting>
  <conditionalFormatting sqref="M168">
    <cfRule type="cellIs" dxfId="781" priority="788" operator="lessThan">
      <formula>L168</formula>
    </cfRule>
  </conditionalFormatting>
  <conditionalFormatting sqref="M163">
    <cfRule type="cellIs" dxfId="780" priority="787" operator="lessThan">
      <formula>L163</formula>
    </cfRule>
  </conditionalFormatting>
  <conditionalFormatting sqref="M164">
    <cfRule type="cellIs" dxfId="779" priority="780" operator="lessThan">
      <formula>L164</formula>
    </cfRule>
  </conditionalFormatting>
  <conditionalFormatting sqref="M164">
    <cfRule type="cellIs" dxfId="778" priority="779" operator="lessThan">
      <formula>L164</formula>
    </cfRule>
  </conditionalFormatting>
  <conditionalFormatting sqref="M164">
    <cfRule type="cellIs" dxfId="777" priority="751" operator="lessThan">
      <formula>L164</formula>
    </cfRule>
  </conditionalFormatting>
  <conditionalFormatting sqref="M168">
    <cfRule type="cellIs" dxfId="776" priority="750" operator="lessThan">
      <formula>L168</formula>
    </cfRule>
  </conditionalFormatting>
  <conditionalFormatting sqref="M164">
    <cfRule type="cellIs" dxfId="775" priority="749" operator="lessThan">
      <formula>L164</formula>
    </cfRule>
  </conditionalFormatting>
  <conditionalFormatting sqref="M164">
    <cfRule type="cellIs" dxfId="774" priority="748" operator="lessThan">
      <formula>L164</formula>
    </cfRule>
  </conditionalFormatting>
  <conditionalFormatting sqref="M164">
    <cfRule type="cellIs" dxfId="773" priority="745" operator="lessThan">
      <formula>L164</formula>
    </cfRule>
  </conditionalFormatting>
  <conditionalFormatting sqref="M164">
    <cfRule type="cellIs" dxfId="772" priority="744" operator="lessThan">
      <formula>L164</formula>
    </cfRule>
  </conditionalFormatting>
  <conditionalFormatting sqref="M165">
    <cfRule type="cellIs" dxfId="771" priority="743" operator="lessThan">
      <formula>L165</formula>
    </cfRule>
  </conditionalFormatting>
  <conditionalFormatting sqref="M165">
    <cfRule type="cellIs" dxfId="770" priority="742" operator="lessThan">
      <formula>L165</formula>
    </cfRule>
  </conditionalFormatting>
  <conditionalFormatting sqref="M165">
    <cfRule type="cellIs" dxfId="769" priority="778" operator="lessThan">
      <formula>L165</formula>
    </cfRule>
  </conditionalFormatting>
  <conditionalFormatting sqref="M165">
    <cfRule type="cellIs" dxfId="768" priority="777" operator="lessThan">
      <formula>L165</formula>
    </cfRule>
  </conditionalFormatting>
  <conditionalFormatting sqref="M165">
    <cfRule type="cellIs" dxfId="767" priority="776" operator="lessThan">
      <formula>L165</formula>
    </cfRule>
  </conditionalFormatting>
  <conditionalFormatting sqref="M168">
    <cfRule type="cellIs" dxfId="766" priority="775" operator="lessThan">
      <formula>L168</formula>
    </cfRule>
  </conditionalFormatting>
  <conditionalFormatting sqref="M168">
    <cfRule type="cellIs" dxfId="765" priority="774" operator="lessThan">
      <formula>L168</formula>
    </cfRule>
  </conditionalFormatting>
  <conditionalFormatting sqref="M165">
    <cfRule type="cellIs" dxfId="764" priority="773" operator="lessThan">
      <formula>L165</formula>
    </cfRule>
  </conditionalFormatting>
  <conditionalFormatting sqref="M168">
    <cfRule type="cellIs" dxfId="763" priority="772" operator="lessThan">
      <formula>L168</formula>
    </cfRule>
  </conditionalFormatting>
  <conditionalFormatting sqref="M168">
    <cfRule type="cellIs" dxfId="762" priority="771" operator="lessThan">
      <formula>L168</formula>
    </cfRule>
  </conditionalFormatting>
  <conditionalFormatting sqref="M168">
    <cfRule type="cellIs" dxfId="761" priority="770" operator="lessThan">
      <formula>L168</formula>
    </cfRule>
  </conditionalFormatting>
  <conditionalFormatting sqref="M165">
    <cfRule type="cellIs" dxfId="760" priority="769" operator="lessThan">
      <formula>L165</formula>
    </cfRule>
  </conditionalFormatting>
  <conditionalFormatting sqref="M168">
    <cfRule type="cellIs" dxfId="759" priority="768" operator="lessThan">
      <formula>L168</formula>
    </cfRule>
  </conditionalFormatting>
  <conditionalFormatting sqref="M168">
    <cfRule type="cellIs" dxfId="758" priority="767" operator="lessThan">
      <formula>L168</formula>
    </cfRule>
  </conditionalFormatting>
  <conditionalFormatting sqref="M168">
    <cfRule type="cellIs" dxfId="757" priority="766" operator="lessThan">
      <formula>L168</formula>
    </cfRule>
  </conditionalFormatting>
  <conditionalFormatting sqref="M168">
    <cfRule type="cellIs" dxfId="756" priority="765" operator="lessThan">
      <formula>L168</formula>
    </cfRule>
  </conditionalFormatting>
  <conditionalFormatting sqref="M168">
    <cfRule type="cellIs" dxfId="755" priority="764" operator="lessThan">
      <formula>L168</formula>
    </cfRule>
  </conditionalFormatting>
  <conditionalFormatting sqref="M168">
    <cfRule type="cellIs" dxfId="754" priority="763" operator="lessThan">
      <formula>L168</formula>
    </cfRule>
  </conditionalFormatting>
  <conditionalFormatting sqref="M168">
    <cfRule type="cellIs" dxfId="753" priority="762" operator="lessThan">
      <formula>L168</formula>
    </cfRule>
  </conditionalFormatting>
  <conditionalFormatting sqref="M168">
    <cfRule type="cellIs" dxfId="752" priority="761" operator="lessThan">
      <formula>L168</formula>
    </cfRule>
  </conditionalFormatting>
  <conditionalFormatting sqref="M164">
    <cfRule type="cellIs" dxfId="751" priority="760" operator="lessThan">
      <formula>L164</formula>
    </cfRule>
  </conditionalFormatting>
  <conditionalFormatting sqref="M168">
    <cfRule type="cellIs" dxfId="750" priority="759" operator="lessThan">
      <formula>L168</formula>
    </cfRule>
  </conditionalFormatting>
  <conditionalFormatting sqref="M164">
    <cfRule type="cellIs" dxfId="749" priority="758" operator="lessThan">
      <formula>L164</formula>
    </cfRule>
  </conditionalFormatting>
  <conditionalFormatting sqref="M164">
    <cfRule type="cellIs" dxfId="748" priority="757" operator="lessThan">
      <formula>L164</formula>
    </cfRule>
  </conditionalFormatting>
  <conditionalFormatting sqref="M164">
    <cfRule type="cellIs" dxfId="747" priority="756" operator="lessThan">
      <formula>L164</formula>
    </cfRule>
  </conditionalFormatting>
  <conditionalFormatting sqref="M168">
    <cfRule type="cellIs" dxfId="746" priority="755" operator="lessThan">
      <formula>L168</formula>
    </cfRule>
  </conditionalFormatting>
  <conditionalFormatting sqref="M168">
    <cfRule type="cellIs" dxfId="745" priority="754" operator="lessThan">
      <formula>L168</formula>
    </cfRule>
  </conditionalFormatting>
  <conditionalFormatting sqref="M168">
    <cfRule type="cellIs" dxfId="744" priority="753" operator="lessThan">
      <formula>L168</formula>
    </cfRule>
  </conditionalFormatting>
  <conditionalFormatting sqref="M168">
    <cfRule type="cellIs" dxfId="743" priority="752" operator="lessThan">
      <formula>L168</formula>
    </cfRule>
  </conditionalFormatting>
  <conditionalFormatting sqref="M164">
    <cfRule type="cellIs" dxfId="742" priority="747" operator="lessThan">
      <formula>L164</formula>
    </cfRule>
  </conditionalFormatting>
  <conditionalFormatting sqref="M164">
    <cfRule type="cellIs" dxfId="741" priority="746" operator="lessThan">
      <formula>L164</formula>
    </cfRule>
  </conditionalFormatting>
  <conditionalFormatting sqref="M165">
    <cfRule type="cellIs" dxfId="740" priority="741" operator="lessThan">
      <formula>L165</formula>
    </cfRule>
  </conditionalFormatting>
  <conditionalFormatting sqref="M165">
    <cfRule type="cellIs" dxfId="739" priority="740" operator="lessThan">
      <formula>L165</formula>
    </cfRule>
  </conditionalFormatting>
  <conditionalFormatting sqref="M163">
    <cfRule type="cellIs" dxfId="738" priority="703" operator="lessThan">
      <formula>L163</formula>
    </cfRule>
  </conditionalFormatting>
  <conditionalFormatting sqref="M163">
    <cfRule type="cellIs" dxfId="737" priority="700" operator="lessThan">
      <formula>L163</formula>
    </cfRule>
  </conditionalFormatting>
  <conditionalFormatting sqref="M164">
    <cfRule type="cellIs" dxfId="736" priority="699" operator="lessThan">
      <formula>L164</formula>
    </cfRule>
  </conditionalFormatting>
  <conditionalFormatting sqref="M168">
    <cfRule type="cellIs" dxfId="735" priority="698" operator="lessThan">
      <formula>L168</formula>
    </cfRule>
  </conditionalFormatting>
  <conditionalFormatting sqref="M164">
    <cfRule type="cellIs" dxfId="734" priority="697" operator="lessThan">
      <formula>L164</formula>
    </cfRule>
  </conditionalFormatting>
  <conditionalFormatting sqref="M164">
    <cfRule type="cellIs" dxfId="733" priority="696" operator="lessThan">
      <formula>L164</formula>
    </cfRule>
  </conditionalFormatting>
  <conditionalFormatting sqref="M164">
    <cfRule type="cellIs" dxfId="732" priority="693" operator="lessThan">
      <formula>L164</formula>
    </cfRule>
  </conditionalFormatting>
  <conditionalFormatting sqref="M164">
    <cfRule type="cellIs" dxfId="731" priority="692" operator="lessThan">
      <formula>L164</formula>
    </cfRule>
  </conditionalFormatting>
  <conditionalFormatting sqref="M165">
    <cfRule type="cellIs" dxfId="730" priority="691" operator="lessThan">
      <formula>L165</formula>
    </cfRule>
  </conditionalFormatting>
  <conditionalFormatting sqref="M165">
    <cfRule type="cellIs" dxfId="729" priority="690" operator="lessThan">
      <formula>L165</formula>
    </cfRule>
  </conditionalFormatting>
  <conditionalFormatting sqref="M165">
    <cfRule type="cellIs" dxfId="728" priority="739" operator="lessThan">
      <formula>L165</formula>
    </cfRule>
  </conditionalFormatting>
  <conditionalFormatting sqref="M165">
    <cfRule type="cellIs" dxfId="727" priority="738" operator="lessThan">
      <formula>L165</formula>
    </cfRule>
  </conditionalFormatting>
  <conditionalFormatting sqref="M165">
    <cfRule type="cellIs" dxfId="726" priority="737" operator="lessThan">
      <formula>L165</formula>
    </cfRule>
  </conditionalFormatting>
  <conditionalFormatting sqref="M168">
    <cfRule type="cellIs" dxfId="725" priority="736" operator="lessThan">
      <formula>L168</formula>
    </cfRule>
  </conditionalFormatting>
  <conditionalFormatting sqref="M162">
    <cfRule type="cellIs" dxfId="724" priority="735" operator="lessThan">
      <formula>L162</formula>
    </cfRule>
  </conditionalFormatting>
  <conditionalFormatting sqref="M168">
    <cfRule type="cellIs" dxfId="723" priority="734" operator="lessThan">
      <formula>L168</formula>
    </cfRule>
  </conditionalFormatting>
  <conditionalFormatting sqref="M165">
    <cfRule type="cellIs" dxfId="722" priority="733" operator="lessThan">
      <formula>L165</formula>
    </cfRule>
  </conditionalFormatting>
  <conditionalFormatting sqref="M168">
    <cfRule type="cellIs" dxfId="721" priority="732" operator="lessThan">
      <formula>L168</formula>
    </cfRule>
  </conditionalFormatting>
  <conditionalFormatting sqref="M162">
    <cfRule type="cellIs" dxfId="720" priority="731" operator="lessThan">
      <formula>L162</formula>
    </cfRule>
  </conditionalFormatting>
  <conditionalFormatting sqref="M168">
    <cfRule type="cellIs" dxfId="719" priority="730" operator="lessThan">
      <formula>L168</formula>
    </cfRule>
  </conditionalFormatting>
  <conditionalFormatting sqref="M168">
    <cfRule type="cellIs" dxfId="718" priority="729" operator="lessThan">
      <formula>L168</formula>
    </cfRule>
  </conditionalFormatting>
  <conditionalFormatting sqref="M162">
    <cfRule type="cellIs" dxfId="717" priority="728" operator="lessThan">
      <formula>L162</formula>
    </cfRule>
  </conditionalFormatting>
  <conditionalFormatting sqref="M163">
    <cfRule type="cellIs" dxfId="716" priority="727" operator="lessThan">
      <formula>L163</formula>
    </cfRule>
  </conditionalFormatting>
  <conditionalFormatting sqref="M165">
    <cfRule type="cellIs" dxfId="715" priority="726" operator="lessThan">
      <formula>L165</formula>
    </cfRule>
  </conditionalFormatting>
  <conditionalFormatting sqref="M168">
    <cfRule type="cellIs" dxfId="714" priority="725" operator="lessThan">
      <formula>L168</formula>
    </cfRule>
  </conditionalFormatting>
  <conditionalFormatting sqref="M168">
    <cfRule type="cellIs" dxfId="713" priority="724" operator="lessThan">
      <formula>L168</formula>
    </cfRule>
  </conditionalFormatting>
  <conditionalFormatting sqref="M168">
    <cfRule type="cellIs" dxfId="712" priority="723" operator="lessThan">
      <formula>L168</formula>
    </cfRule>
  </conditionalFormatting>
  <conditionalFormatting sqref="M163">
    <cfRule type="cellIs" dxfId="711" priority="722" operator="lessThan">
      <formula>L163</formula>
    </cfRule>
  </conditionalFormatting>
  <conditionalFormatting sqref="M168">
    <cfRule type="cellIs" dxfId="710" priority="721" operator="lessThan">
      <formula>L168</formula>
    </cfRule>
  </conditionalFormatting>
  <conditionalFormatting sqref="M163">
    <cfRule type="cellIs" dxfId="709" priority="720" operator="lessThan">
      <formula>L163</formula>
    </cfRule>
  </conditionalFormatting>
  <conditionalFormatting sqref="M163">
    <cfRule type="cellIs" dxfId="708" priority="719" operator="lessThan">
      <formula>L163</formula>
    </cfRule>
  </conditionalFormatting>
  <conditionalFormatting sqref="M168">
    <cfRule type="cellIs" dxfId="707" priority="718" operator="lessThan">
      <formula>L168</formula>
    </cfRule>
  </conditionalFormatting>
  <conditionalFormatting sqref="M168">
    <cfRule type="cellIs" dxfId="706" priority="717" operator="lessThan">
      <formula>L168</formula>
    </cfRule>
  </conditionalFormatting>
  <conditionalFormatting sqref="M168">
    <cfRule type="cellIs" dxfId="705" priority="716" operator="lessThan">
      <formula>L168</formula>
    </cfRule>
  </conditionalFormatting>
  <conditionalFormatting sqref="M163">
    <cfRule type="cellIs" dxfId="704" priority="715" operator="lessThan">
      <formula>L163</formula>
    </cfRule>
  </conditionalFormatting>
  <conditionalFormatting sqref="M168">
    <cfRule type="cellIs" dxfId="703" priority="714" operator="lessThan">
      <formula>L168</formula>
    </cfRule>
  </conditionalFormatting>
  <conditionalFormatting sqref="M163">
    <cfRule type="cellIs" dxfId="702" priority="713" operator="lessThan">
      <formula>L163</formula>
    </cfRule>
  </conditionalFormatting>
  <conditionalFormatting sqref="M163">
    <cfRule type="cellIs" dxfId="701" priority="712" operator="lessThan">
      <formula>L163</formula>
    </cfRule>
  </conditionalFormatting>
  <conditionalFormatting sqref="M164">
    <cfRule type="cellIs" dxfId="700" priority="711" operator="lessThan">
      <formula>L164</formula>
    </cfRule>
  </conditionalFormatting>
  <conditionalFormatting sqref="M168">
    <cfRule type="cellIs" dxfId="699" priority="710" operator="lessThan">
      <formula>L168</formula>
    </cfRule>
  </conditionalFormatting>
  <conditionalFormatting sqref="M164">
    <cfRule type="cellIs" dxfId="698" priority="709" operator="lessThan">
      <formula>L164</formula>
    </cfRule>
  </conditionalFormatting>
  <conditionalFormatting sqref="M164">
    <cfRule type="cellIs" dxfId="697" priority="708" operator="lessThan">
      <formula>L164</formula>
    </cfRule>
  </conditionalFormatting>
  <conditionalFormatting sqref="M164">
    <cfRule type="cellIs" dxfId="696" priority="707" operator="lessThan">
      <formula>L164</formula>
    </cfRule>
  </conditionalFormatting>
  <conditionalFormatting sqref="M168">
    <cfRule type="cellIs" dxfId="695" priority="706" operator="lessThan">
      <formula>L168</formula>
    </cfRule>
  </conditionalFormatting>
  <conditionalFormatting sqref="M168">
    <cfRule type="cellIs" dxfId="694" priority="705" operator="lessThan">
      <formula>L168</formula>
    </cfRule>
  </conditionalFormatting>
  <conditionalFormatting sqref="M168">
    <cfRule type="cellIs" dxfId="693" priority="704" operator="lessThan">
      <formula>L168</formula>
    </cfRule>
  </conditionalFormatting>
  <conditionalFormatting sqref="M168">
    <cfRule type="cellIs" dxfId="692" priority="702" operator="lessThan">
      <formula>L168</formula>
    </cfRule>
  </conditionalFormatting>
  <conditionalFormatting sqref="M163">
    <cfRule type="cellIs" dxfId="691" priority="701" operator="lessThan">
      <formula>L163</formula>
    </cfRule>
  </conditionalFormatting>
  <conditionalFormatting sqref="M164">
    <cfRule type="cellIs" dxfId="690" priority="695" operator="lessThan">
      <formula>L164</formula>
    </cfRule>
  </conditionalFormatting>
  <conditionalFormatting sqref="M164">
    <cfRule type="cellIs" dxfId="689" priority="694" operator="lessThan">
      <formula>L164</formula>
    </cfRule>
  </conditionalFormatting>
  <conditionalFormatting sqref="M165">
    <cfRule type="cellIs" dxfId="688" priority="689" operator="lessThan">
      <formula>L165</formula>
    </cfRule>
  </conditionalFormatting>
  <conditionalFormatting sqref="M165">
    <cfRule type="cellIs" dxfId="687" priority="688" operator="lessThan">
      <formula>L165</formula>
    </cfRule>
  </conditionalFormatting>
  <conditionalFormatting sqref="M165">
    <cfRule type="cellIs" dxfId="686" priority="678" operator="lessThan">
      <formula>L165</formula>
    </cfRule>
  </conditionalFormatting>
  <conditionalFormatting sqref="M165">
    <cfRule type="cellIs" dxfId="685" priority="677" operator="lessThan">
      <formula>L165</formula>
    </cfRule>
  </conditionalFormatting>
  <conditionalFormatting sqref="M165">
    <cfRule type="cellIs" dxfId="684" priority="676" operator="lessThan">
      <formula>L165</formula>
    </cfRule>
  </conditionalFormatting>
  <conditionalFormatting sqref="M165">
    <cfRule type="cellIs" dxfId="683" priority="673" operator="lessThan">
      <formula>L165</formula>
    </cfRule>
  </conditionalFormatting>
  <conditionalFormatting sqref="M165">
    <cfRule type="cellIs" dxfId="682" priority="672" operator="lessThan">
      <formula>L165</formula>
    </cfRule>
  </conditionalFormatting>
  <conditionalFormatting sqref="M168">
    <cfRule type="cellIs" dxfId="681" priority="671" operator="lessThan">
      <formula>L168</formula>
    </cfRule>
  </conditionalFormatting>
  <conditionalFormatting sqref="M168">
    <cfRule type="cellIs" dxfId="680" priority="670" operator="lessThan">
      <formula>L168</formula>
    </cfRule>
  </conditionalFormatting>
  <conditionalFormatting sqref="M168">
    <cfRule type="cellIs" dxfId="679" priority="687" operator="lessThan">
      <formula>L168</formula>
    </cfRule>
  </conditionalFormatting>
  <conditionalFormatting sqref="M168">
    <cfRule type="cellIs" dxfId="678" priority="686" operator="lessThan">
      <formula>L168</formula>
    </cfRule>
  </conditionalFormatting>
  <conditionalFormatting sqref="M168">
    <cfRule type="cellIs" dxfId="677" priority="685" operator="lessThan">
      <formula>L168</formula>
    </cfRule>
  </conditionalFormatting>
  <conditionalFormatting sqref="M168">
    <cfRule type="cellIs" dxfId="676" priority="684" operator="lessThan">
      <formula>L168</formula>
    </cfRule>
  </conditionalFormatting>
  <conditionalFormatting sqref="M168">
    <cfRule type="cellIs" dxfId="675" priority="683" operator="lessThan">
      <formula>L168</formula>
    </cfRule>
  </conditionalFormatting>
  <conditionalFormatting sqref="M165">
    <cfRule type="cellIs" dxfId="674" priority="682" operator="lessThan">
      <formula>L165</formula>
    </cfRule>
  </conditionalFormatting>
  <conditionalFormatting sqref="M165">
    <cfRule type="cellIs" dxfId="673" priority="681" operator="lessThan">
      <formula>L165</formula>
    </cfRule>
  </conditionalFormatting>
  <conditionalFormatting sqref="M165">
    <cfRule type="cellIs" dxfId="672" priority="680" operator="lessThan">
      <formula>L165</formula>
    </cfRule>
  </conditionalFormatting>
  <conditionalFormatting sqref="M165">
    <cfRule type="cellIs" dxfId="671" priority="679" operator="lessThan">
      <formula>L165</formula>
    </cfRule>
  </conditionalFormatting>
  <conditionalFormatting sqref="M165">
    <cfRule type="cellIs" dxfId="670" priority="675" operator="lessThan">
      <formula>L165</formula>
    </cfRule>
  </conditionalFormatting>
  <conditionalFormatting sqref="M165">
    <cfRule type="cellIs" dxfId="669" priority="674" operator="lessThan">
      <formula>L165</formula>
    </cfRule>
  </conditionalFormatting>
  <conditionalFormatting sqref="M168">
    <cfRule type="cellIs" dxfId="668" priority="669" operator="lessThan">
      <formula>L168</formula>
    </cfRule>
  </conditionalFormatting>
  <conditionalFormatting sqref="M168">
    <cfRule type="cellIs" dxfId="667" priority="668" operator="lessThan">
      <formula>L168</formula>
    </cfRule>
  </conditionalFormatting>
  <conditionalFormatting sqref="M164">
    <cfRule type="cellIs" dxfId="666" priority="640" operator="lessThan">
      <formula>L164</formula>
    </cfRule>
  </conditionalFormatting>
  <conditionalFormatting sqref="M168">
    <cfRule type="cellIs" dxfId="665" priority="639" operator="lessThan">
      <formula>L168</formula>
    </cfRule>
  </conditionalFormatting>
  <conditionalFormatting sqref="M164">
    <cfRule type="cellIs" dxfId="664" priority="638" operator="lessThan">
      <formula>L164</formula>
    </cfRule>
  </conditionalFormatting>
  <conditionalFormatting sqref="M164">
    <cfRule type="cellIs" dxfId="663" priority="637" operator="lessThan">
      <formula>L164</formula>
    </cfRule>
  </conditionalFormatting>
  <conditionalFormatting sqref="M164">
    <cfRule type="cellIs" dxfId="662" priority="634" operator="lessThan">
      <formula>L164</formula>
    </cfRule>
  </conditionalFormatting>
  <conditionalFormatting sqref="M164">
    <cfRule type="cellIs" dxfId="661" priority="633" operator="lessThan">
      <formula>L164</formula>
    </cfRule>
  </conditionalFormatting>
  <conditionalFormatting sqref="M165">
    <cfRule type="cellIs" dxfId="660" priority="632" operator="lessThan">
      <formula>L165</formula>
    </cfRule>
  </conditionalFormatting>
  <conditionalFormatting sqref="M165">
    <cfRule type="cellIs" dxfId="659" priority="631" operator="lessThan">
      <formula>L165</formula>
    </cfRule>
  </conditionalFormatting>
  <conditionalFormatting sqref="M165">
    <cfRule type="cellIs" dxfId="658" priority="667" operator="lessThan">
      <formula>L165</formula>
    </cfRule>
  </conditionalFormatting>
  <conditionalFormatting sqref="M165">
    <cfRule type="cellIs" dxfId="657" priority="666" operator="lessThan">
      <formula>L165</formula>
    </cfRule>
  </conditionalFormatting>
  <conditionalFormatting sqref="M165">
    <cfRule type="cellIs" dxfId="656" priority="665" operator="lessThan">
      <formula>L165</formula>
    </cfRule>
  </conditionalFormatting>
  <conditionalFormatting sqref="M168">
    <cfRule type="cellIs" dxfId="655" priority="664" operator="lessThan">
      <formula>L168</formula>
    </cfRule>
  </conditionalFormatting>
  <conditionalFormatting sqref="M168">
    <cfRule type="cellIs" dxfId="654" priority="663" operator="lessThan">
      <formula>L168</formula>
    </cfRule>
  </conditionalFormatting>
  <conditionalFormatting sqref="M165">
    <cfRule type="cellIs" dxfId="653" priority="662" operator="lessThan">
      <formula>L165</formula>
    </cfRule>
  </conditionalFormatting>
  <conditionalFormatting sqref="M168">
    <cfRule type="cellIs" dxfId="652" priority="661" operator="lessThan">
      <formula>L168</formula>
    </cfRule>
  </conditionalFormatting>
  <conditionalFormatting sqref="M168">
    <cfRule type="cellIs" dxfId="651" priority="660" operator="lessThan">
      <formula>L168</formula>
    </cfRule>
  </conditionalFormatting>
  <conditionalFormatting sqref="M168">
    <cfRule type="cellIs" dxfId="650" priority="659" operator="lessThan">
      <formula>L168</formula>
    </cfRule>
  </conditionalFormatting>
  <conditionalFormatting sqref="M165">
    <cfRule type="cellIs" dxfId="649" priority="658" operator="lessThan">
      <formula>L165</formula>
    </cfRule>
  </conditionalFormatting>
  <conditionalFormatting sqref="M168">
    <cfRule type="cellIs" dxfId="648" priority="657" operator="lessThan">
      <formula>L168</formula>
    </cfRule>
  </conditionalFormatting>
  <conditionalFormatting sqref="M168">
    <cfRule type="cellIs" dxfId="647" priority="656" operator="lessThan">
      <formula>L168</formula>
    </cfRule>
  </conditionalFormatting>
  <conditionalFormatting sqref="M168">
    <cfRule type="cellIs" dxfId="646" priority="655" operator="lessThan">
      <formula>L168</formula>
    </cfRule>
  </conditionalFormatting>
  <conditionalFormatting sqref="M168">
    <cfRule type="cellIs" dxfId="645" priority="654" operator="lessThan">
      <formula>L168</formula>
    </cfRule>
  </conditionalFormatting>
  <conditionalFormatting sqref="M168">
    <cfRule type="cellIs" dxfId="644" priority="653" operator="lessThan">
      <formula>L168</formula>
    </cfRule>
  </conditionalFormatting>
  <conditionalFormatting sqref="M168">
    <cfRule type="cellIs" dxfId="643" priority="652" operator="lessThan">
      <formula>L168</formula>
    </cfRule>
  </conditionalFormatting>
  <conditionalFormatting sqref="M168">
    <cfRule type="cellIs" dxfId="642" priority="651" operator="lessThan">
      <formula>L168</formula>
    </cfRule>
  </conditionalFormatting>
  <conditionalFormatting sqref="M168">
    <cfRule type="cellIs" dxfId="641" priority="650" operator="lessThan">
      <formula>L168</formula>
    </cfRule>
  </conditionalFormatting>
  <conditionalFormatting sqref="M164">
    <cfRule type="cellIs" dxfId="640" priority="649" operator="lessThan">
      <formula>L164</formula>
    </cfRule>
  </conditionalFormatting>
  <conditionalFormatting sqref="M168">
    <cfRule type="cellIs" dxfId="639" priority="648" operator="lessThan">
      <formula>L168</formula>
    </cfRule>
  </conditionalFormatting>
  <conditionalFormatting sqref="M164">
    <cfRule type="cellIs" dxfId="638" priority="647" operator="lessThan">
      <formula>L164</formula>
    </cfRule>
  </conditionalFormatting>
  <conditionalFormatting sqref="M164">
    <cfRule type="cellIs" dxfId="637" priority="646" operator="lessThan">
      <formula>L164</formula>
    </cfRule>
  </conditionalFormatting>
  <conditionalFormatting sqref="M164">
    <cfRule type="cellIs" dxfId="636" priority="645" operator="lessThan">
      <formula>L164</formula>
    </cfRule>
  </conditionalFormatting>
  <conditionalFormatting sqref="M168">
    <cfRule type="cellIs" dxfId="635" priority="644" operator="lessThan">
      <formula>L168</formula>
    </cfRule>
  </conditionalFormatting>
  <conditionalFormatting sqref="M168">
    <cfRule type="cellIs" dxfId="634" priority="643" operator="lessThan">
      <formula>L168</formula>
    </cfRule>
  </conditionalFormatting>
  <conditionalFormatting sqref="M168">
    <cfRule type="cellIs" dxfId="633" priority="642" operator="lessThan">
      <formula>L168</formula>
    </cfRule>
  </conditionalFormatting>
  <conditionalFormatting sqref="M168">
    <cfRule type="cellIs" dxfId="632" priority="641" operator="lessThan">
      <formula>L168</formula>
    </cfRule>
  </conditionalFormatting>
  <conditionalFormatting sqref="M164">
    <cfRule type="cellIs" dxfId="631" priority="636" operator="lessThan">
      <formula>L164</formula>
    </cfRule>
  </conditionalFormatting>
  <conditionalFormatting sqref="M164">
    <cfRule type="cellIs" dxfId="630" priority="635" operator="lessThan">
      <formula>L164</formula>
    </cfRule>
  </conditionalFormatting>
  <conditionalFormatting sqref="M165">
    <cfRule type="cellIs" dxfId="629" priority="630" operator="lessThan">
      <formula>L165</formula>
    </cfRule>
  </conditionalFormatting>
  <conditionalFormatting sqref="M165">
    <cfRule type="cellIs" dxfId="628" priority="629" operator="lessThan">
      <formula>L165</formula>
    </cfRule>
  </conditionalFormatting>
  <conditionalFormatting sqref="M165">
    <cfRule type="cellIs" dxfId="627" priority="619" operator="lessThan">
      <formula>L165</formula>
    </cfRule>
  </conditionalFormatting>
  <conditionalFormatting sqref="M165">
    <cfRule type="cellIs" dxfId="626" priority="618" operator="lessThan">
      <formula>L165</formula>
    </cfRule>
  </conditionalFormatting>
  <conditionalFormatting sqref="M165">
    <cfRule type="cellIs" dxfId="625" priority="617" operator="lessThan">
      <formula>L165</formula>
    </cfRule>
  </conditionalFormatting>
  <conditionalFormatting sqref="M165">
    <cfRule type="cellIs" dxfId="624" priority="614" operator="lessThan">
      <formula>L165</formula>
    </cfRule>
  </conditionalFormatting>
  <conditionalFormatting sqref="M165">
    <cfRule type="cellIs" dxfId="623" priority="613" operator="lessThan">
      <formula>L165</formula>
    </cfRule>
  </conditionalFormatting>
  <conditionalFormatting sqref="M168">
    <cfRule type="cellIs" dxfId="622" priority="612" operator="lessThan">
      <formula>L168</formula>
    </cfRule>
  </conditionalFormatting>
  <conditionalFormatting sqref="M168">
    <cfRule type="cellIs" dxfId="621" priority="611" operator="lessThan">
      <formula>L168</formula>
    </cfRule>
  </conditionalFormatting>
  <conditionalFormatting sqref="M168">
    <cfRule type="cellIs" dxfId="620" priority="628" operator="lessThan">
      <formula>L168</formula>
    </cfRule>
  </conditionalFormatting>
  <conditionalFormatting sqref="M168">
    <cfRule type="cellIs" dxfId="619" priority="627" operator="lessThan">
      <formula>L168</formula>
    </cfRule>
  </conditionalFormatting>
  <conditionalFormatting sqref="M168">
    <cfRule type="cellIs" dxfId="618" priority="626" operator="lessThan">
      <formula>L168</formula>
    </cfRule>
  </conditionalFormatting>
  <conditionalFormatting sqref="M168">
    <cfRule type="cellIs" dxfId="617" priority="625" operator="lessThan">
      <formula>L168</formula>
    </cfRule>
  </conditionalFormatting>
  <conditionalFormatting sqref="M168">
    <cfRule type="cellIs" dxfId="616" priority="624" operator="lessThan">
      <formula>L168</formula>
    </cfRule>
  </conditionalFormatting>
  <conditionalFormatting sqref="M165">
    <cfRule type="cellIs" dxfId="615" priority="623" operator="lessThan">
      <formula>L165</formula>
    </cfRule>
  </conditionalFormatting>
  <conditionalFormatting sqref="M165">
    <cfRule type="cellIs" dxfId="614" priority="622" operator="lessThan">
      <formula>L165</formula>
    </cfRule>
  </conditionalFormatting>
  <conditionalFormatting sqref="M165">
    <cfRule type="cellIs" dxfId="613" priority="621" operator="lessThan">
      <formula>L165</formula>
    </cfRule>
  </conditionalFormatting>
  <conditionalFormatting sqref="M165">
    <cfRule type="cellIs" dxfId="612" priority="620" operator="lessThan">
      <formula>L165</formula>
    </cfRule>
  </conditionalFormatting>
  <conditionalFormatting sqref="M165">
    <cfRule type="cellIs" dxfId="611" priority="616" operator="lessThan">
      <formula>L165</formula>
    </cfRule>
  </conditionalFormatting>
  <conditionalFormatting sqref="M165">
    <cfRule type="cellIs" dxfId="610" priority="615" operator="lessThan">
      <formula>L165</formula>
    </cfRule>
  </conditionalFormatting>
  <conditionalFormatting sqref="M168">
    <cfRule type="cellIs" dxfId="609" priority="610" operator="lessThan">
      <formula>L168</formula>
    </cfRule>
  </conditionalFormatting>
  <conditionalFormatting sqref="M168">
    <cfRule type="cellIs" dxfId="608" priority="609" operator="lessThan">
      <formula>L168</formula>
    </cfRule>
  </conditionalFormatting>
  <conditionalFormatting sqref="M164">
    <cfRule type="cellIs" dxfId="607" priority="592" operator="lessThan">
      <formula>L164</formula>
    </cfRule>
  </conditionalFormatting>
  <conditionalFormatting sqref="M164">
    <cfRule type="cellIs" dxfId="606" priority="590" operator="lessThan">
      <formula>L164</formula>
    </cfRule>
  </conditionalFormatting>
  <conditionalFormatting sqref="M165">
    <cfRule type="cellIs" dxfId="605" priority="589" operator="lessThan">
      <formula>L165</formula>
    </cfRule>
  </conditionalFormatting>
  <conditionalFormatting sqref="M165">
    <cfRule type="cellIs" dxfId="604" priority="588" operator="lessThan">
      <formula>L165</formula>
    </cfRule>
  </conditionalFormatting>
  <conditionalFormatting sqref="M165">
    <cfRule type="cellIs" dxfId="603" priority="587" operator="lessThan">
      <formula>L165</formula>
    </cfRule>
  </conditionalFormatting>
  <conditionalFormatting sqref="M165">
    <cfRule type="cellIs" dxfId="602" priority="584" operator="lessThan">
      <formula>L165</formula>
    </cfRule>
  </conditionalFormatting>
  <conditionalFormatting sqref="M165">
    <cfRule type="cellIs" dxfId="601" priority="583" operator="lessThan">
      <formula>L165</formula>
    </cfRule>
  </conditionalFormatting>
  <conditionalFormatting sqref="M168">
    <cfRule type="cellIs" dxfId="600" priority="582" operator="lessThan">
      <formula>L168</formula>
    </cfRule>
  </conditionalFormatting>
  <conditionalFormatting sqref="M168">
    <cfRule type="cellIs" dxfId="599" priority="581" operator="lessThan">
      <formula>L168</formula>
    </cfRule>
  </conditionalFormatting>
  <conditionalFormatting sqref="M168">
    <cfRule type="cellIs" dxfId="598" priority="608" operator="lessThan">
      <formula>L168</formula>
    </cfRule>
  </conditionalFormatting>
  <conditionalFormatting sqref="M168">
    <cfRule type="cellIs" dxfId="597" priority="607" operator="lessThan">
      <formula>L168</formula>
    </cfRule>
  </conditionalFormatting>
  <conditionalFormatting sqref="M168">
    <cfRule type="cellIs" dxfId="596" priority="606" operator="lessThan">
      <formula>L168</formula>
    </cfRule>
  </conditionalFormatting>
  <conditionalFormatting sqref="M168">
    <cfRule type="cellIs" dxfId="595" priority="605" operator="lessThan">
      <formula>L168</formula>
    </cfRule>
  </conditionalFormatting>
  <conditionalFormatting sqref="M164">
    <cfRule type="cellIs" dxfId="594" priority="604" operator="lessThan">
      <formula>L164</formula>
    </cfRule>
  </conditionalFormatting>
  <conditionalFormatting sqref="M168">
    <cfRule type="cellIs" dxfId="593" priority="603" operator="lessThan">
      <formula>L168</formula>
    </cfRule>
  </conditionalFormatting>
  <conditionalFormatting sqref="M164">
    <cfRule type="cellIs" dxfId="592" priority="602" operator="lessThan">
      <formula>L164</formula>
    </cfRule>
  </conditionalFormatting>
  <conditionalFormatting sqref="M164">
    <cfRule type="cellIs" dxfId="591" priority="601" operator="lessThan">
      <formula>L164</formula>
    </cfRule>
  </conditionalFormatting>
  <conditionalFormatting sqref="M164">
    <cfRule type="cellIs" dxfId="590" priority="600" operator="lessThan">
      <formula>L164</formula>
    </cfRule>
  </conditionalFormatting>
  <conditionalFormatting sqref="M164">
    <cfRule type="cellIs" dxfId="589" priority="599" operator="lessThan">
      <formula>L164</formula>
    </cfRule>
  </conditionalFormatting>
  <conditionalFormatting sqref="M164">
    <cfRule type="cellIs" dxfId="588" priority="598" operator="lessThan">
      <formula>L164</formula>
    </cfRule>
  </conditionalFormatting>
  <conditionalFormatting sqref="M164">
    <cfRule type="cellIs" dxfId="587" priority="597" operator="lessThan">
      <formula>L164</formula>
    </cfRule>
  </conditionalFormatting>
  <conditionalFormatting sqref="M165">
    <cfRule type="cellIs" dxfId="586" priority="596" operator="lessThan">
      <formula>L165</formula>
    </cfRule>
  </conditionalFormatting>
  <conditionalFormatting sqref="M165">
    <cfRule type="cellIs" dxfId="585" priority="595" operator="lessThan">
      <formula>L165</formula>
    </cfRule>
  </conditionalFormatting>
  <conditionalFormatting sqref="M165">
    <cfRule type="cellIs" dxfId="584" priority="594" operator="lessThan">
      <formula>L165</formula>
    </cfRule>
  </conditionalFormatting>
  <conditionalFormatting sqref="M165">
    <cfRule type="cellIs" dxfId="583" priority="593" operator="lessThan">
      <formula>L165</formula>
    </cfRule>
  </conditionalFormatting>
  <conditionalFormatting sqref="M164">
    <cfRule type="cellIs" dxfId="582" priority="591" operator="lessThan">
      <formula>L164</formula>
    </cfRule>
  </conditionalFormatting>
  <conditionalFormatting sqref="M165">
    <cfRule type="cellIs" dxfId="581" priority="586" operator="lessThan">
      <formula>L165</formula>
    </cfRule>
  </conditionalFormatting>
  <conditionalFormatting sqref="M165">
    <cfRule type="cellIs" dxfId="580" priority="585" operator="lessThan">
      <formula>L165</formula>
    </cfRule>
  </conditionalFormatting>
  <conditionalFormatting sqref="M168">
    <cfRule type="cellIs" dxfId="579" priority="580" operator="lessThan">
      <formula>L168</formula>
    </cfRule>
  </conditionalFormatting>
  <conditionalFormatting sqref="M168">
    <cfRule type="cellIs" dxfId="578" priority="579" operator="lessThan">
      <formula>L168</formula>
    </cfRule>
  </conditionalFormatting>
  <conditionalFormatting sqref="M168">
    <cfRule type="cellIs" dxfId="577" priority="574" operator="lessThan">
      <formula>L168</formula>
    </cfRule>
  </conditionalFormatting>
  <conditionalFormatting sqref="M168">
    <cfRule type="cellIs" dxfId="576" priority="573" operator="lessThan">
      <formula>L168</formula>
    </cfRule>
  </conditionalFormatting>
  <conditionalFormatting sqref="M168">
    <cfRule type="cellIs" dxfId="575" priority="572" operator="lessThan">
      <formula>L168</formula>
    </cfRule>
  </conditionalFormatting>
  <conditionalFormatting sqref="M168">
    <cfRule type="cellIs" dxfId="574" priority="569" operator="lessThan">
      <formula>L168</formula>
    </cfRule>
  </conditionalFormatting>
  <conditionalFormatting sqref="M168">
    <cfRule type="cellIs" dxfId="573" priority="568" operator="lessThan">
      <formula>L168</formula>
    </cfRule>
  </conditionalFormatting>
  <conditionalFormatting sqref="M168">
    <cfRule type="cellIs" dxfId="572" priority="578" operator="lessThan">
      <formula>L168</formula>
    </cfRule>
  </conditionalFormatting>
  <conditionalFormatting sqref="M168">
    <cfRule type="cellIs" dxfId="571" priority="577" operator="lessThan">
      <formula>L168</formula>
    </cfRule>
  </conditionalFormatting>
  <conditionalFormatting sqref="M168">
    <cfRule type="cellIs" dxfId="570" priority="576" operator="lessThan">
      <formula>L168</formula>
    </cfRule>
  </conditionalFormatting>
  <conditionalFormatting sqref="M168">
    <cfRule type="cellIs" dxfId="569" priority="575" operator="lessThan">
      <formula>L168</formula>
    </cfRule>
  </conditionalFormatting>
  <conditionalFormatting sqref="M168">
    <cfRule type="cellIs" dxfId="568" priority="571" operator="lessThan">
      <formula>L168</formula>
    </cfRule>
  </conditionalFormatting>
  <conditionalFormatting sqref="M168">
    <cfRule type="cellIs" dxfId="567" priority="570" operator="lessThan">
      <formula>L168</formula>
    </cfRule>
  </conditionalFormatting>
  <conditionalFormatting sqref="M168">
    <cfRule type="cellIs" dxfId="566" priority="538" operator="lessThan">
      <formula>L168</formula>
    </cfRule>
  </conditionalFormatting>
  <conditionalFormatting sqref="M169">
    <cfRule type="cellIs" dxfId="565" priority="537" operator="lessThan">
      <formula>L169</formula>
    </cfRule>
  </conditionalFormatting>
  <conditionalFormatting sqref="M169">
    <cfRule type="cellIs" dxfId="564" priority="536" operator="lessThan">
      <formula>L169</formula>
    </cfRule>
  </conditionalFormatting>
  <conditionalFormatting sqref="M169">
    <cfRule type="cellIs" dxfId="563" priority="535" operator="lessThan">
      <formula>L169</formula>
    </cfRule>
  </conditionalFormatting>
  <conditionalFormatting sqref="M169">
    <cfRule type="cellIs" dxfId="562" priority="531" operator="lessThan">
      <formula>L169</formula>
    </cfRule>
  </conditionalFormatting>
  <conditionalFormatting sqref="M169">
    <cfRule type="cellIs" dxfId="561" priority="530" operator="lessThan">
      <formula>L169</formula>
    </cfRule>
  </conditionalFormatting>
  <conditionalFormatting sqref="M169">
    <cfRule type="cellIs" dxfId="560" priority="529" operator="lessThan">
      <formula>L169</formula>
    </cfRule>
  </conditionalFormatting>
  <conditionalFormatting sqref="M165">
    <cfRule type="cellIs" dxfId="559" priority="527" operator="lessThan">
      <formula>L165</formula>
    </cfRule>
  </conditionalFormatting>
  <conditionalFormatting sqref="M169">
    <cfRule type="cellIs" dxfId="558" priority="525" operator="lessThan">
      <formula>L169</formula>
    </cfRule>
  </conditionalFormatting>
  <conditionalFormatting sqref="M169">
    <cfRule type="cellIs" dxfId="557" priority="524" operator="lessThan">
      <formula>L169</formula>
    </cfRule>
  </conditionalFormatting>
  <conditionalFormatting sqref="M165">
    <cfRule type="cellIs" dxfId="556" priority="523" operator="lessThan">
      <formula>L165</formula>
    </cfRule>
  </conditionalFormatting>
  <conditionalFormatting sqref="M165">
    <cfRule type="cellIs" dxfId="555" priority="567" operator="lessThan">
      <formula>L165</formula>
    </cfRule>
  </conditionalFormatting>
  <conditionalFormatting sqref="M165">
    <cfRule type="cellIs" dxfId="554" priority="566" operator="lessThan">
      <formula>L165</formula>
    </cfRule>
  </conditionalFormatting>
  <conditionalFormatting sqref="M165">
    <cfRule type="cellIs" dxfId="553" priority="565" operator="lessThan">
      <formula>L165</formula>
    </cfRule>
  </conditionalFormatting>
  <conditionalFormatting sqref="M168">
    <cfRule type="cellIs" dxfId="552" priority="564" operator="lessThan">
      <formula>L168</formula>
    </cfRule>
  </conditionalFormatting>
  <conditionalFormatting sqref="M168">
    <cfRule type="cellIs" dxfId="551" priority="563" operator="lessThan">
      <formula>L168</formula>
    </cfRule>
  </conditionalFormatting>
  <conditionalFormatting sqref="M165">
    <cfRule type="cellIs" dxfId="550" priority="562" operator="lessThan">
      <formula>L165</formula>
    </cfRule>
  </conditionalFormatting>
  <conditionalFormatting sqref="M168">
    <cfRule type="cellIs" dxfId="549" priority="561" operator="lessThan">
      <formula>L168</formula>
    </cfRule>
  </conditionalFormatting>
  <conditionalFormatting sqref="M168">
    <cfRule type="cellIs" dxfId="548" priority="560" operator="lessThan">
      <formula>L168</formula>
    </cfRule>
  </conditionalFormatting>
  <conditionalFormatting sqref="M168">
    <cfRule type="cellIs" dxfId="547" priority="559" operator="lessThan">
      <formula>L168</formula>
    </cfRule>
  </conditionalFormatting>
  <conditionalFormatting sqref="M165">
    <cfRule type="cellIs" dxfId="546" priority="558" operator="lessThan">
      <formula>L165</formula>
    </cfRule>
  </conditionalFormatting>
  <conditionalFormatting sqref="M168">
    <cfRule type="cellIs" dxfId="545" priority="557" operator="lessThan">
      <formula>L168</formula>
    </cfRule>
  </conditionalFormatting>
  <conditionalFormatting sqref="M168">
    <cfRule type="cellIs" dxfId="544" priority="556" operator="lessThan">
      <formula>L168</formula>
    </cfRule>
  </conditionalFormatting>
  <conditionalFormatting sqref="M168">
    <cfRule type="cellIs" dxfId="543" priority="555" operator="lessThan">
      <formula>L168</formula>
    </cfRule>
  </conditionalFormatting>
  <conditionalFormatting sqref="M168">
    <cfRule type="cellIs" dxfId="542" priority="554" operator="lessThan">
      <formula>L168</formula>
    </cfRule>
  </conditionalFormatting>
  <conditionalFormatting sqref="M169">
    <cfRule type="cellIs" dxfId="541" priority="553" operator="lessThan">
      <formula>L169</formula>
    </cfRule>
  </conditionalFormatting>
  <conditionalFormatting sqref="M168">
    <cfRule type="cellIs" dxfId="540" priority="552" operator="lessThan">
      <formula>L168</formula>
    </cfRule>
  </conditionalFormatting>
  <conditionalFormatting sqref="M168">
    <cfRule type="cellIs" dxfId="539" priority="551" operator="lessThan">
      <formula>L168</formula>
    </cfRule>
  </conditionalFormatting>
  <conditionalFormatting sqref="M168">
    <cfRule type="cellIs" dxfId="538" priority="550" operator="lessThan">
      <formula>L168</formula>
    </cfRule>
  </conditionalFormatting>
  <conditionalFormatting sqref="M168">
    <cfRule type="cellIs" dxfId="537" priority="549" operator="lessThan">
      <formula>L168</formula>
    </cfRule>
  </conditionalFormatting>
  <conditionalFormatting sqref="M168">
    <cfRule type="cellIs" dxfId="536" priority="548" operator="lessThan">
      <formula>L168</formula>
    </cfRule>
  </conditionalFormatting>
  <conditionalFormatting sqref="M169">
    <cfRule type="cellIs" dxfId="535" priority="547" operator="lessThan">
      <formula>L169</formula>
    </cfRule>
  </conditionalFormatting>
  <conditionalFormatting sqref="M169">
    <cfRule type="cellIs" dxfId="534" priority="546" operator="lessThan">
      <formula>L169</formula>
    </cfRule>
  </conditionalFormatting>
  <conditionalFormatting sqref="M169">
    <cfRule type="cellIs" dxfId="533" priority="545" operator="lessThan">
      <formula>L169</formula>
    </cfRule>
  </conditionalFormatting>
  <conditionalFormatting sqref="M169">
    <cfRule type="cellIs" dxfId="532" priority="544" operator="lessThan">
      <formula>L169</formula>
    </cfRule>
  </conditionalFormatting>
  <conditionalFormatting sqref="M169">
    <cfRule type="cellIs" dxfId="531" priority="543" operator="lessThan">
      <formula>L169</formula>
    </cfRule>
  </conditionalFormatting>
  <conditionalFormatting sqref="M168">
    <cfRule type="cellIs" dxfId="530" priority="542" operator="lessThan">
      <formula>L168</formula>
    </cfRule>
  </conditionalFormatting>
  <conditionalFormatting sqref="M168">
    <cfRule type="cellIs" dxfId="529" priority="541" operator="lessThan">
      <formula>L168</formula>
    </cfRule>
  </conditionalFormatting>
  <conditionalFormatting sqref="M168">
    <cfRule type="cellIs" dxfId="528" priority="540" operator="lessThan">
      <formula>L168</formula>
    </cfRule>
  </conditionalFormatting>
  <conditionalFormatting sqref="M168">
    <cfRule type="cellIs" dxfId="527" priority="539" operator="lessThan">
      <formula>L168</formula>
    </cfRule>
  </conditionalFormatting>
  <conditionalFormatting sqref="M169">
    <cfRule type="cellIs" dxfId="526" priority="534" operator="lessThan">
      <formula>L169</formula>
    </cfRule>
  </conditionalFormatting>
  <conditionalFormatting sqref="M169">
    <cfRule type="cellIs" dxfId="525" priority="533" operator="lessThan">
      <formula>L169</formula>
    </cfRule>
  </conditionalFormatting>
  <conditionalFormatting sqref="M169">
    <cfRule type="cellIs" dxfId="524" priority="532" operator="lessThan">
      <formula>L169</formula>
    </cfRule>
  </conditionalFormatting>
  <conditionalFormatting sqref="M169">
    <cfRule type="cellIs" dxfId="523" priority="528" operator="lessThan">
      <formula>L169</formula>
    </cfRule>
  </conditionalFormatting>
  <conditionalFormatting sqref="M169">
    <cfRule type="cellIs" dxfId="522" priority="526" operator="lessThan">
      <formula>L169</formula>
    </cfRule>
  </conditionalFormatting>
  <conditionalFormatting sqref="M169">
    <cfRule type="cellIs" dxfId="521" priority="522" operator="lessThan">
      <formula>L169</formula>
    </cfRule>
  </conditionalFormatting>
  <conditionalFormatting sqref="M165">
    <cfRule type="cellIs" dxfId="520" priority="521" operator="lessThan">
      <formula>L165</formula>
    </cfRule>
  </conditionalFormatting>
  <conditionalFormatting sqref="M165">
    <cfRule type="cellIs" dxfId="519" priority="520" operator="lessThan">
      <formula>L165</formula>
    </cfRule>
  </conditionalFormatting>
  <conditionalFormatting sqref="M165">
    <cfRule type="cellIs" dxfId="518" priority="491" operator="lessThan">
      <formula>L165</formula>
    </cfRule>
  </conditionalFormatting>
  <conditionalFormatting sqref="M169">
    <cfRule type="cellIs" dxfId="517" priority="490" operator="lessThan">
      <formula>L169</formula>
    </cfRule>
  </conditionalFormatting>
  <conditionalFormatting sqref="M169">
    <cfRule type="cellIs" dxfId="516" priority="489" operator="lessThan">
      <formula>L169</formula>
    </cfRule>
  </conditionalFormatting>
  <conditionalFormatting sqref="M169">
    <cfRule type="cellIs" dxfId="515" priority="488" operator="lessThan">
      <formula>L169</formula>
    </cfRule>
  </conditionalFormatting>
  <conditionalFormatting sqref="M165">
    <cfRule type="cellIs" dxfId="514" priority="487" operator="lessThan">
      <formula>L165</formula>
    </cfRule>
  </conditionalFormatting>
  <conditionalFormatting sqref="M169">
    <cfRule type="cellIs" dxfId="513" priority="486" operator="lessThan">
      <formula>L169</formula>
    </cfRule>
  </conditionalFormatting>
  <conditionalFormatting sqref="M165">
    <cfRule type="cellIs" dxfId="512" priority="485" operator="lessThan">
      <formula>L165</formula>
    </cfRule>
  </conditionalFormatting>
  <conditionalFormatting sqref="M169">
    <cfRule type="cellIs" dxfId="511" priority="479" operator="lessThan">
      <formula>L169</formula>
    </cfRule>
  </conditionalFormatting>
  <conditionalFormatting sqref="M165">
    <cfRule type="cellIs" dxfId="510" priority="478" operator="lessThan">
      <formula>L165</formula>
    </cfRule>
  </conditionalFormatting>
  <conditionalFormatting sqref="M165">
    <cfRule type="cellIs" dxfId="509" priority="477" operator="lessThan">
      <formula>L165</formula>
    </cfRule>
  </conditionalFormatting>
  <conditionalFormatting sqref="M168">
    <cfRule type="cellIs" dxfId="508" priority="476" operator="lessThan">
      <formula>L168</formula>
    </cfRule>
  </conditionalFormatting>
  <conditionalFormatting sqref="M169">
    <cfRule type="cellIs" dxfId="507" priority="475" operator="lessThan">
      <formula>L169</formula>
    </cfRule>
  </conditionalFormatting>
  <conditionalFormatting sqref="M168">
    <cfRule type="cellIs" dxfId="506" priority="474" operator="lessThan">
      <formula>L168</formula>
    </cfRule>
  </conditionalFormatting>
  <conditionalFormatting sqref="M168">
    <cfRule type="cellIs" dxfId="505" priority="519" operator="lessThan">
      <formula>L168</formula>
    </cfRule>
  </conditionalFormatting>
  <conditionalFormatting sqref="M168">
    <cfRule type="cellIs" dxfId="504" priority="518" operator="lessThan">
      <formula>L168</formula>
    </cfRule>
  </conditionalFormatting>
  <conditionalFormatting sqref="M168">
    <cfRule type="cellIs" dxfId="503" priority="517" operator="lessThan">
      <formula>L168</formula>
    </cfRule>
  </conditionalFormatting>
  <conditionalFormatting sqref="M168">
    <cfRule type="cellIs" dxfId="502" priority="516" operator="lessThan">
      <formula>L168</formula>
    </cfRule>
  </conditionalFormatting>
  <conditionalFormatting sqref="M168">
    <cfRule type="cellIs" dxfId="501" priority="515" operator="lessThan">
      <formula>L168</formula>
    </cfRule>
  </conditionalFormatting>
  <conditionalFormatting sqref="M169">
    <cfRule type="cellIs" dxfId="500" priority="514" operator="lessThan">
      <formula>L169</formula>
    </cfRule>
  </conditionalFormatting>
  <conditionalFormatting sqref="M169">
    <cfRule type="cellIs" dxfId="499" priority="513" operator="lessThan">
      <formula>L169</formula>
    </cfRule>
  </conditionalFormatting>
  <conditionalFormatting sqref="M169">
    <cfRule type="cellIs" dxfId="498" priority="512" operator="lessThan">
      <formula>L169</formula>
    </cfRule>
  </conditionalFormatting>
  <conditionalFormatting sqref="M169">
    <cfRule type="cellIs" dxfId="497" priority="511" operator="lessThan">
      <formula>L169</formula>
    </cfRule>
  </conditionalFormatting>
  <conditionalFormatting sqref="M169">
    <cfRule type="cellIs" dxfId="496" priority="510" operator="lessThan">
      <formula>L169</formula>
    </cfRule>
  </conditionalFormatting>
  <conditionalFormatting sqref="M169">
    <cfRule type="cellIs" dxfId="495" priority="509" operator="lessThan">
      <formula>L169</formula>
    </cfRule>
  </conditionalFormatting>
  <conditionalFormatting sqref="M169">
    <cfRule type="cellIs" dxfId="494" priority="508" operator="lessThan">
      <formula>L169</formula>
    </cfRule>
  </conditionalFormatting>
  <conditionalFormatting sqref="M169">
    <cfRule type="cellIs" dxfId="493" priority="507" operator="lessThan">
      <formula>L169</formula>
    </cfRule>
  </conditionalFormatting>
  <conditionalFormatting sqref="M169">
    <cfRule type="cellIs" dxfId="492" priority="506" operator="lessThan">
      <formula>L169</formula>
    </cfRule>
  </conditionalFormatting>
  <conditionalFormatting sqref="M169">
    <cfRule type="cellIs" dxfId="491" priority="505" operator="lessThan">
      <formula>L169</formula>
    </cfRule>
  </conditionalFormatting>
  <conditionalFormatting sqref="M165">
    <cfRule type="cellIs" dxfId="490" priority="504" operator="lessThan">
      <formula>L165</formula>
    </cfRule>
  </conditionalFormatting>
  <conditionalFormatting sqref="M169">
    <cfRule type="cellIs" dxfId="489" priority="503" operator="lessThan">
      <formula>L169</formula>
    </cfRule>
  </conditionalFormatting>
  <conditionalFormatting sqref="M169">
    <cfRule type="cellIs" dxfId="488" priority="502" operator="lessThan">
      <formula>L169</formula>
    </cfRule>
  </conditionalFormatting>
  <conditionalFormatting sqref="M169">
    <cfRule type="cellIs" dxfId="487" priority="501" operator="lessThan">
      <formula>L169</formula>
    </cfRule>
  </conditionalFormatting>
  <conditionalFormatting sqref="M165">
    <cfRule type="cellIs" dxfId="486" priority="500" operator="lessThan">
      <formula>L165</formula>
    </cfRule>
  </conditionalFormatting>
  <conditionalFormatting sqref="M169">
    <cfRule type="cellIs" dxfId="485" priority="499" operator="lessThan">
      <formula>L169</formula>
    </cfRule>
  </conditionalFormatting>
  <conditionalFormatting sqref="M165">
    <cfRule type="cellIs" dxfId="484" priority="498" operator="lessThan">
      <formula>L165</formula>
    </cfRule>
  </conditionalFormatting>
  <conditionalFormatting sqref="M165">
    <cfRule type="cellIs" dxfId="483" priority="497" operator="lessThan">
      <formula>L165</formula>
    </cfRule>
  </conditionalFormatting>
  <conditionalFormatting sqref="M169">
    <cfRule type="cellIs" dxfId="482" priority="496" operator="lessThan">
      <formula>L169</formula>
    </cfRule>
  </conditionalFormatting>
  <conditionalFormatting sqref="M169">
    <cfRule type="cellIs" dxfId="481" priority="495" operator="lessThan">
      <formula>L169</formula>
    </cfRule>
  </conditionalFormatting>
  <conditionalFormatting sqref="M169">
    <cfRule type="cellIs" dxfId="480" priority="494" operator="lessThan">
      <formula>L169</formula>
    </cfRule>
  </conditionalFormatting>
  <conditionalFormatting sqref="M169">
    <cfRule type="cellIs" dxfId="479" priority="493" operator="lessThan">
      <formula>L169</formula>
    </cfRule>
  </conditionalFormatting>
  <conditionalFormatting sqref="M169">
    <cfRule type="cellIs" dxfId="478" priority="492" operator="lessThan">
      <formula>L169</formula>
    </cfRule>
  </conditionalFormatting>
  <conditionalFormatting sqref="M165">
    <cfRule type="cellIs" dxfId="477" priority="484" operator="lessThan">
      <formula>L165</formula>
    </cfRule>
  </conditionalFormatting>
  <conditionalFormatting sqref="M169">
    <cfRule type="cellIs" dxfId="476" priority="483" operator="lessThan">
      <formula>L169</formula>
    </cfRule>
  </conditionalFormatting>
  <conditionalFormatting sqref="M169">
    <cfRule type="cellIs" dxfId="475" priority="482" operator="lessThan">
      <formula>L169</formula>
    </cfRule>
  </conditionalFormatting>
  <conditionalFormatting sqref="M169">
    <cfRule type="cellIs" dxfId="474" priority="481" operator="lessThan">
      <formula>L169</formula>
    </cfRule>
  </conditionalFormatting>
  <conditionalFormatting sqref="M165">
    <cfRule type="cellIs" dxfId="473" priority="480" operator="lessThan">
      <formula>L165</formula>
    </cfRule>
  </conditionalFormatting>
  <conditionalFormatting sqref="M168">
    <cfRule type="cellIs" dxfId="472" priority="473" operator="lessThan">
      <formula>L168</formula>
    </cfRule>
  </conditionalFormatting>
  <conditionalFormatting sqref="M168">
    <cfRule type="cellIs" dxfId="471" priority="472" operator="lessThan">
      <formula>L168</formula>
    </cfRule>
  </conditionalFormatting>
  <conditionalFormatting sqref="M165">
    <cfRule type="cellIs" dxfId="470" priority="462" operator="lessThan">
      <formula>L165</formula>
    </cfRule>
  </conditionalFormatting>
  <conditionalFormatting sqref="M165">
    <cfRule type="cellIs" dxfId="469" priority="461" operator="lessThan">
      <formula>L165</formula>
    </cfRule>
  </conditionalFormatting>
  <conditionalFormatting sqref="M165">
    <cfRule type="cellIs" dxfId="468" priority="460" operator="lessThan">
      <formula>L165</formula>
    </cfRule>
  </conditionalFormatting>
  <conditionalFormatting sqref="M165">
    <cfRule type="cellIs" dxfId="467" priority="457" operator="lessThan">
      <formula>L165</formula>
    </cfRule>
  </conditionalFormatting>
  <conditionalFormatting sqref="M165">
    <cfRule type="cellIs" dxfId="466" priority="456" operator="lessThan">
      <formula>L165</formula>
    </cfRule>
  </conditionalFormatting>
  <conditionalFormatting sqref="M168">
    <cfRule type="cellIs" dxfId="465" priority="455" operator="lessThan">
      <formula>L168</formula>
    </cfRule>
  </conditionalFormatting>
  <conditionalFormatting sqref="M168">
    <cfRule type="cellIs" dxfId="464" priority="454" operator="lessThan">
      <formula>L168</formula>
    </cfRule>
  </conditionalFormatting>
  <conditionalFormatting sqref="M168">
    <cfRule type="cellIs" dxfId="463" priority="471" operator="lessThan">
      <formula>L168</formula>
    </cfRule>
  </conditionalFormatting>
  <conditionalFormatting sqref="M168">
    <cfRule type="cellIs" dxfId="462" priority="470" operator="lessThan">
      <formula>L168</formula>
    </cfRule>
  </conditionalFormatting>
  <conditionalFormatting sqref="M168">
    <cfRule type="cellIs" dxfId="461" priority="469" operator="lessThan">
      <formula>L168</formula>
    </cfRule>
  </conditionalFormatting>
  <conditionalFormatting sqref="M168">
    <cfRule type="cellIs" dxfId="460" priority="468" operator="lessThan">
      <formula>L168</formula>
    </cfRule>
  </conditionalFormatting>
  <conditionalFormatting sqref="M168">
    <cfRule type="cellIs" dxfId="459" priority="467" operator="lessThan">
      <formula>L168</formula>
    </cfRule>
  </conditionalFormatting>
  <conditionalFormatting sqref="M165">
    <cfRule type="cellIs" dxfId="458" priority="466" operator="lessThan">
      <formula>L165</formula>
    </cfRule>
  </conditionalFormatting>
  <conditionalFormatting sqref="M165">
    <cfRule type="cellIs" dxfId="457" priority="465" operator="lessThan">
      <formula>L165</formula>
    </cfRule>
  </conditionalFormatting>
  <conditionalFormatting sqref="M165">
    <cfRule type="cellIs" dxfId="456" priority="464" operator="lessThan">
      <formula>L165</formula>
    </cfRule>
  </conditionalFormatting>
  <conditionalFormatting sqref="M165">
    <cfRule type="cellIs" dxfId="455" priority="463" operator="lessThan">
      <formula>L165</formula>
    </cfRule>
  </conditionalFormatting>
  <conditionalFormatting sqref="M165">
    <cfRule type="cellIs" dxfId="454" priority="459" operator="lessThan">
      <formula>L165</formula>
    </cfRule>
  </conditionalFormatting>
  <conditionalFormatting sqref="M165">
    <cfRule type="cellIs" dxfId="453" priority="458" operator="lessThan">
      <formula>L165</formula>
    </cfRule>
  </conditionalFormatting>
  <conditionalFormatting sqref="M168">
    <cfRule type="cellIs" dxfId="452" priority="453" operator="lessThan">
      <formula>L168</formula>
    </cfRule>
  </conditionalFormatting>
  <conditionalFormatting sqref="M168">
    <cfRule type="cellIs" dxfId="451" priority="452" operator="lessThan">
      <formula>L168</formula>
    </cfRule>
  </conditionalFormatting>
  <conditionalFormatting sqref="M168">
    <cfRule type="cellIs" dxfId="450" priority="447" operator="lessThan">
      <formula>L168</formula>
    </cfRule>
  </conditionalFormatting>
  <conditionalFormatting sqref="M168">
    <cfRule type="cellIs" dxfId="449" priority="446" operator="lessThan">
      <formula>L168</formula>
    </cfRule>
  </conditionalFormatting>
  <conditionalFormatting sqref="M168">
    <cfRule type="cellIs" dxfId="448" priority="445" operator="lessThan">
      <formula>L168</formula>
    </cfRule>
  </conditionalFormatting>
  <conditionalFormatting sqref="M168">
    <cfRule type="cellIs" dxfId="447" priority="442" operator="lessThan">
      <formula>L168</formula>
    </cfRule>
  </conditionalFormatting>
  <conditionalFormatting sqref="M168">
    <cfRule type="cellIs" dxfId="446" priority="441" operator="lessThan">
      <formula>L168</formula>
    </cfRule>
  </conditionalFormatting>
  <conditionalFormatting sqref="M168">
    <cfRule type="cellIs" dxfId="445" priority="451" operator="lessThan">
      <formula>L168</formula>
    </cfRule>
  </conditionalFormatting>
  <conditionalFormatting sqref="M168">
    <cfRule type="cellIs" dxfId="444" priority="450" operator="lessThan">
      <formula>L168</formula>
    </cfRule>
  </conditionalFormatting>
  <conditionalFormatting sqref="M168">
    <cfRule type="cellIs" dxfId="443" priority="449" operator="lessThan">
      <formula>L168</formula>
    </cfRule>
  </conditionalFormatting>
  <conditionalFormatting sqref="M168">
    <cfRule type="cellIs" dxfId="442" priority="448" operator="lessThan">
      <formula>L168</formula>
    </cfRule>
  </conditionalFormatting>
  <conditionalFormatting sqref="M168">
    <cfRule type="cellIs" dxfId="441" priority="444" operator="lessThan">
      <formula>L168</formula>
    </cfRule>
  </conditionalFormatting>
  <conditionalFormatting sqref="M168">
    <cfRule type="cellIs" dxfId="440" priority="443" operator="lessThan">
      <formula>L168</formula>
    </cfRule>
  </conditionalFormatting>
  <conditionalFormatting sqref="M165">
    <cfRule type="cellIs" dxfId="439" priority="431" operator="lessThan">
      <formula>L165</formula>
    </cfRule>
  </conditionalFormatting>
  <conditionalFormatting sqref="M165">
    <cfRule type="cellIs" dxfId="438" priority="430" operator="lessThan">
      <formula>L165</formula>
    </cfRule>
  </conditionalFormatting>
  <conditionalFormatting sqref="M165">
    <cfRule type="cellIs" dxfId="437" priority="429" operator="lessThan">
      <formula>L165</formula>
    </cfRule>
  </conditionalFormatting>
  <conditionalFormatting sqref="M165">
    <cfRule type="cellIs" dxfId="436" priority="426" operator="lessThan">
      <formula>L165</formula>
    </cfRule>
  </conditionalFormatting>
  <conditionalFormatting sqref="M165">
    <cfRule type="cellIs" dxfId="435" priority="425" operator="lessThan">
      <formula>L165</formula>
    </cfRule>
  </conditionalFormatting>
  <conditionalFormatting sqref="M168">
    <cfRule type="cellIs" dxfId="434" priority="424" operator="lessThan">
      <formula>L168</formula>
    </cfRule>
  </conditionalFormatting>
  <conditionalFormatting sqref="M168">
    <cfRule type="cellIs" dxfId="433" priority="423" operator="lessThan">
      <formula>L168</formula>
    </cfRule>
  </conditionalFormatting>
  <conditionalFormatting sqref="M168">
    <cfRule type="cellIs" dxfId="432" priority="440" operator="lessThan">
      <formula>L168</formula>
    </cfRule>
  </conditionalFormatting>
  <conditionalFormatting sqref="M168">
    <cfRule type="cellIs" dxfId="431" priority="439" operator="lessThan">
      <formula>L168</formula>
    </cfRule>
  </conditionalFormatting>
  <conditionalFormatting sqref="M168">
    <cfRule type="cellIs" dxfId="430" priority="438" operator="lessThan">
      <formula>L168</formula>
    </cfRule>
  </conditionalFormatting>
  <conditionalFormatting sqref="M168">
    <cfRule type="cellIs" dxfId="429" priority="437" operator="lessThan">
      <formula>L168</formula>
    </cfRule>
  </conditionalFormatting>
  <conditionalFormatting sqref="M168">
    <cfRule type="cellIs" dxfId="428" priority="436" operator="lessThan">
      <formula>L168</formula>
    </cfRule>
  </conditionalFormatting>
  <conditionalFormatting sqref="M165">
    <cfRule type="cellIs" dxfId="427" priority="435" operator="lessThan">
      <formula>L165</formula>
    </cfRule>
  </conditionalFormatting>
  <conditionalFormatting sqref="M165">
    <cfRule type="cellIs" dxfId="426" priority="434" operator="lessThan">
      <formula>L165</formula>
    </cfRule>
  </conditionalFormatting>
  <conditionalFormatting sqref="M165">
    <cfRule type="cellIs" dxfId="425" priority="433" operator="lessThan">
      <formula>L165</formula>
    </cfRule>
  </conditionalFormatting>
  <conditionalFormatting sqref="M165">
    <cfRule type="cellIs" dxfId="424" priority="432" operator="lessThan">
      <formula>L165</formula>
    </cfRule>
  </conditionalFormatting>
  <conditionalFormatting sqref="M165">
    <cfRule type="cellIs" dxfId="423" priority="428" operator="lessThan">
      <formula>L165</formula>
    </cfRule>
  </conditionalFormatting>
  <conditionalFormatting sqref="M165">
    <cfRule type="cellIs" dxfId="422" priority="427" operator="lessThan">
      <formula>L165</formula>
    </cfRule>
  </conditionalFormatting>
  <conditionalFormatting sqref="M168">
    <cfRule type="cellIs" dxfId="421" priority="422" operator="lessThan">
      <formula>L168</formula>
    </cfRule>
  </conditionalFormatting>
  <conditionalFormatting sqref="M168">
    <cfRule type="cellIs" dxfId="420" priority="421" operator="lessThan">
      <formula>L168</formula>
    </cfRule>
  </conditionalFormatting>
  <conditionalFormatting sqref="M168">
    <cfRule type="cellIs" dxfId="419" priority="416" operator="lessThan">
      <formula>L168</formula>
    </cfRule>
  </conditionalFormatting>
  <conditionalFormatting sqref="M168">
    <cfRule type="cellIs" dxfId="418" priority="415" operator="lessThan">
      <formula>L168</formula>
    </cfRule>
  </conditionalFormatting>
  <conditionalFormatting sqref="M168">
    <cfRule type="cellIs" dxfId="417" priority="414" operator="lessThan">
      <formula>L168</formula>
    </cfRule>
  </conditionalFormatting>
  <conditionalFormatting sqref="M168">
    <cfRule type="cellIs" dxfId="416" priority="411" operator="lessThan">
      <formula>L168</formula>
    </cfRule>
  </conditionalFormatting>
  <conditionalFormatting sqref="M168">
    <cfRule type="cellIs" dxfId="415" priority="410" operator="lessThan">
      <formula>L168</formula>
    </cfRule>
  </conditionalFormatting>
  <conditionalFormatting sqref="M168">
    <cfRule type="cellIs" dxfId="414" priority="420" operator="lessThan">
      <formula>L168</formula>
    </cfRule>
  </conditionalFormatting>
  <conditionalFormatting sqref="M168">
    <cfRule type="cellIs" dxfId="413" priority="419" operator="lessThan">
      <formula>L168</formula>
    </cfRule>
  </conditionalFormatting>
  <conditionalFormatting sqref="M168">
    <cfRule type="cellIs" dxfId="412" priority="418" operator="lessThan">
      <formula>L168</formula>
    </cfRule>
  </conditionalFormatting>
  <conditionalFormatting sqref="M168">
    <cfRule type="cellIs" dxfId="411" priority="417" operator="lessThan">
      <formula>L168</formula>
    </cfRule>
  </conditionalFormatting>
  <conditionalFormatting sqref="M168">
    <cfRule type="cellIs" dxfId="410" priority="413" operator="lessThan">
      <formula>L168</formula>
    </cfRule>
  </conditionalFormatting>
  <conditionalFormatting sqref="M168">
    <cfRule type="cellIs" dxfId="409" priority="412" operator="lessThan">
      <formula>L168</formula>
    </cfRule>
  </conditionalFormatting>
  <conditionalFormatting sqref="M165">
    <cfRule type="cellIs" dxfId="408" priority="398" operator="lessThan">
      <formula>L165</formula>
    </cfRule>
  </conditionalFormatting>
  <conditionalFormatting sqref="M165">
    <cfRule type="cellIs" dxfId="407" priority="396" operator="lessThan">
      <formula>L165</formula>
    </cfRule>
  </conditionalFormatting>
  <conditionalFormatting sqref="M168">
    <cfRule type="cellIs" dxfId="406" priority="395" operator="lessThan">
      <formula>L168</formula>
    </cfRule>
  </conditionalFormatting>
  <conditionalFormatting sqref="M168">
    <cfRule type="cellIs" dxfId="405" priority="394" operator="lessThan">
      <formula>L168</formula>
    </cfRule>
  </conditionalFormatting>
  <conditionalFormatting sqref="M168">
    <cfRule type="cellIs" dxfId="404" priority="393" operator="lessThan">
      <formula>L168</formula>
    </cfRule>
  </conditionalFormatting>
  <conditionalFormatting sqref="M168">
    <cfRule type="cellIs" dxfId="403" priority="390" operator="lessThan">
      <formula>L168</formula>
    </cfRule>
  </conditionalFormatting>
  <conditionalFormatting sqref="M168">
    <cfRule type="cellIs" dxfId="402" priority="389" operator="lessThan">
      <formula>L168</formula>
    </cfRule>
  </conditionalFormatting>
  <conditionalFormatting sqref="M165">
    <cfRule type="cellIs" dxfId="401" priority="409" operator="lessThan">
      <formula>L165</formula>
    </cfRule>
  </conditionalFormatting>
  <conditionalFormatting sqref="M165">
    <cfRule type="cellIs" dxfId="400" priority="408" operator="lessThan">
      <formula>L165</formula>
    </cfRule>
  </conditionalFormatting>
  <conditionalFormatting sqref="M165">
    <cfRule type="cellIs" dxfId="399" priority="407" operator="lessThan">
      <formula>L165</formula>
    </cfRule>
  </conditionalFormatting>
  <conditionalFormatting sqref="M165">
    <cfRule type="cellIs" dxfId="398" priority="406" operator="lessThan">
      <formula>L165</formula>
    </cfRule>
  </conditionalFormatting>
  <conditionalFormatting sqref="M165">
    <cfRule type="cellIs" dxfId="397" priority="405" operator="lessThan">
      <formula>L165</formula>
    </cfRule>
  </conditionalFormatting>
  <conditionalFormatting sqref="M165">
    <cfRule type="cellIs" dxfId="396" priority="404" operator="lessThan">
      <formula>L165</formula>
    </cfRule>
  </conditionalFormatting>
  <conditionalFormatting sqref="M165">
    <cfRule type="cellIs" dxfId="395" priority="403" operator="lessThan">
      <formula>L165</formula>
    </cfRule>
  </conditionalFormatting>
  <conditionalFormatting sqref="M168">
    <cfRule type="cellIs" dxfId="394" priority="402" operator="lessThan">
      <formula>L168</formula>
    </cfRule>
  </conditionalFormatting>
  <conditionalFormatting sqref="M168">
    <cfRule type="cellIs" dxfId="393" priority="401" operator="lessThan">
      <formula>L168</formula>
    </cfRule>
  </conditionalFormatting>
  <conditionalFormatting sqref="M168">
    <cfRule type="cellIs" dxfId="392" priority="400" operator="lessThan">
      <formula>L168</formula>
    </cfRule>
  </conditionalFormatting>
  <conditionalFormatting sqref="M168">
    <cfRule type="cellIs" dxfId="391" priority="399" operator="lessThan">
      <formula>L168</formula>
    </cfRule>
  </conditionalFormatting>
  <conditionalFormatting sqref="M165">
    <cfRule type="cellIs" dxfId="390" priority="397" operator="lessThan">
      <formula>L165</formula>
    </cfRule>
  </conditionalFormatting>
  <conditionalFormatting sqref="M168">
    <cfRule type="cellIs" dxfId="389" priority="392" operator="lessThan">
      <formula>L168</formula>
    </cfRule>
  </conditionalFormatting>
  <conditionalFormatting sqref="M168">
    <cfRule type="cellIs" dxfId="388" priority="391" operator="lessThan">
      <formula>L168</formula>
    </cfRule>
  </conditionalFormatting>
  <conditionalFormatting sqref="M163">
    <cfRule type="cellIs" dxfId="387" priority="349" operator="lessThan">
      <formula>L163</formula>
    </cfRule>
  </conditionalFormatting>
  <conditionalFormatting sqref="M163">
    <cfRule type="cellIs" dxfId="386" priority="346" operator="lessThan">
      <formula>L163</formula>
    </cfRule>
  </conditionalFormatting>
  <conditionalFormatting sqref="M164">
    <cfRule type="cellIs" dxfId="385" priority="345" operator="lessThan">
      <formula>L164</formula>
    </cfRule>
  </conditionalFormatting>
  <conditionalFormatting sqref="M168">
    <cfRule type="cellIs" dxfId="384" priority="344" operator="lessThan">
      <formula>L168</formula>
    </cfRule>
  </conditionalFormatting>
  <conditionalFormatting sqref="M169">
    <cfRule type="cellIs" dxfId="383" priority="343" operator="lessThan">
      <formula>L169</formula>
    </cfRule>
  </conditionalFormatting>
  <conditionalFormatting sqref="M164">
    <cfRule type="cellIs" dxfId="382" priority="342" operator="lessThan">
      <formula>L164</formula>
    </cfRule>
  </conditionalFormatting>
  <conditionalFormatting sqref="M169">
    <cfRule type="cellIs" dxfId="381" priority="341" operator="lessThan">
      <formula>L169</formula>
    </cfRule>
  </conditionalFormatting>
  <conditionalFormatting sqref="M169">
    <cfRule type="cellIs" dxfId="380" priority="340" operator="lessThan">
      <formula>L169</formula>
    </cfRule>
  </conditionalFormatting>
  <conditionalFormatting sqref="M164">
    <cfRule type="cellIs" dxfId="379" priority="339" operator="lessThan">
      <formula>L164</formula>
    </cfRule>
  </conditionalFormatting>
  <conditionalFormatting sqref="M169">
    <cfRule type="cellIs" dxfId="378" priority="333" operator="lessThan">
      <formula>L169</formula>
    </cfRule>
  </conditionalFormatting>
  <conditionalFormatting sqref="M169">
    <cfRule type="cellIs" dxfId="377" priority="332" operator="lessThan">
      <formula>L169</formula>
    </cfRule>
  </conditionalFormatting>
  <conditionalFormatting sqref="M164">
    <cfRule type="cellIs" dxfId="376" priority="331" operator="lessThan">
      <formula>L164</formula>
    </cfRule>
  </conditionalFormatting>
  <conditionalFormatting sqref="M169">
    <cfRule type="cellIs" dxfId="375" priority="330" operator="lessThan">
      <formula>L169</formula>
    </cfRule>
  </conditionalFormatting>
  <conditionalFormatting sqref="M164">
    <cfRule type="cellIs" dxfId="374" priority="328" operator="lessThan">
      <formula>L164</formula>
    </cfRule>
  </conditionalFormatting>
  <conditionalFormatting sqref="M165">
    <cfRule type="cellIs" dxfId="373" priority="327" operator="lessThan">
      <formula>L165</formula>
    </cfRule>
  </conditionalFormatting>
  <conditionalFormatting sqref="M169">
    <cfRule type="cellIs" dxfId="372" priority="325" operator="lessThan">
      <formula>L169</formula>
    </cfRule>
  </conditionalFormatting>
  <conditionalFormatting sqref="M169">
    <cfRule type="cellIs" dxfId="371" priority="324" operator="lessThan">
      <formula>L169</formula>
    </cfRule>
  </conditionalFormatting>
  <conditionalFormatting sqref="M165">
    <cfRule type="cellIs" dxfId="370" priority="323" operator="lessThan">
      <formula>L165</formula>
    </cfRule>
  </conditionalFormatting>
  <conditionalFormatting sqref="M165">
    <cfRule type="cellIs" dxfId="369" priority="388" operator="lessThan">
      <formula>L165</formula>
    </cfRule>
  </conditionalFormatting>
  <conditionalFormatting sqref="M165">
    <cfRule type="cellIs" dxfId="368" priority="387" operator="lessThan">
      <formula>L165</formula>
    </cfRule>
  </conditionalFormatting>
  <conditionalFormatting sqref="M165">
    <cfRule type="cellIs" dxfId="367" priority="386" operator="lessThan">
      <formula>L165</formula>
    </cfRule>
  </conditionalFormatting>
  <conditionalFormatting sqref="M168">
    <cfRule type="cellIs" dxfId="366" priority="385" operator="lessThan">
      <formula>L168</formula>
    </cfRule>
  </conditionalFormatting>
  <conditionalFormatting sqref="M168">
    <cfRule type="cellIs" dxfId="365" priority="384" operator="lessThan">
      <formula>L168</formula>
    </cfRule>
  </conditionalFormatting>
  <conditionalFormatting sqref="M165">
    <cfRule type="cellIs" dxfId="364" priority="383" operator="lessThan">
      <formula>L165</formula>
    </cfRule>
  </conditionalFormatting>
  <conditionalFormatting sqref="M168">
    <cfRule type="cellIs" dxfId="363" priority="382" operator="lessThan">
      <formula>L168</formula>
    </cfRule>
  </conditionalFormatting>
  <conditionalFormatting sqref="M168">
    <cfRule type="cellIs" dxfId="362" priority="381" operator="lessThan">
      <formula>L168</formula>
    </cfRule>
  </conditionalFormatting>
  <conditionalFormatting sqref="M168">
    <cfRule type="cellIs" dxfId="361" priority="380" operator="lessThan">
      <formula>L168</formula>
    </cfRule>
  </conditionalFormatting>
  <conditionalFormatting sqref="M163">
    <cfRule type="cellIs" dxfId="360" priority="379" operator="lessThan">
      <formula>L163</formula>
    </cfRule>
  </conditionalFormatting>
  <conditionalFormatting sqref="M165">
    <cfRule type="cellIs" dxfId="359" priority="378" operator="lessThan">
      <formula>L165</formula>
    </cfRule>
  </conditionalFormatting>
  <conditionalFormatting sqref="M168">
    <cfRule type="cellIs" dxfId="358" priority="377" operator="lessThan">
      <formula>L168</formula>
    </cfRule>
  </conditionalFormatting>
  <conditionalFormatting sqref="M168">
    <cfRule type="cellIs" dxfId="357" priority="376" operator="lessThan">
      <formula>L168</formula>
    </cfRule>
  </conditionalFormatting>
  <conditionalFormatting sqref="M168">
    <cfRule type="cellIs" dxfId="356" priority="375" operator="lessThan">
      <formula>L168</formula>
    </cfRule>
  </conditionalFormatting>
  <conditionalFormatting sqref="M163">
    <cfRule type="cellIs" dxfId="355" priority="374" operator="lessThan">
      <formula>L163</formula>
    </cfRule>
  </conditionalFormatting>
  <conditionalFormatting sqref="M168">
    <cfRule type="cellIs" dxfId="354" priority="373" operator="lessThan">
      <formula>L168</formula>
    </cfRule>
  </conditionalFormatting>
  <conditionalFormatting sqref="M163">
    <cfRule type="cellIs" dxfId="353" priority="372" operator="lessThan">
      <formula>L163</formula>
    </cfRule>
  </conditionalFormatting>
  <conditionalFormatting sqref="M163">
    <cfRule type="cellIs" dxfId="352" priority="371" operator="lessThan">
      <formula>L163</formula>
    </cfRule>
  </conditionalFormatting>
  <conditionalFormatting sqref="M169">
    <cfRule type="cellIs" dxfId="351" priority="370" operator="lessThan">
      <formula>L169</formula>
    </cfRule>
  </conditionalFormatting>
  <conditionalFormatting sqref="M168">
    <cfRule type="cellIs" dxfId="350" priority="369" operator="lessThan">
      <formula>L168</formula>
    </cfRule>
  </conditionalFormatting>
  <conditionalFormatting sqref="M168">
    <cfRule type="cellIs" dxfId="349" priority="368" operator="lessThan">
      <formula>L168</formula>
    </cfRule>
  </conditionalFormatting>
  <conditionalFormatting sqref="M168">
    <cfRule type="cellIs" dxfId="348" priority="367" operator="lessThan">
      <formula>L168</formula>
    </cfRule>
  </conditionalFormatting>
  <conditionalFormatting sqref="M163">
    <cfRule type="cellIs" dxfId="347" priority="366" operator="lessThan">
      <formula>L163</formula>
    </cfRule>
  </conditionalFormatting>
  <conditionalFormatting sqref="M168">
    <cfRule type="cellIs" dxfId="346" priority="365" operator="lessThan">
      <formula>L168</formula>
    </cfRule>
  </conditionalFormatting>
  <conditionalFormatting sqref="M163">
    <cfRule type="cellIs" dxfId="345" priority="364" operator="lessThan">
      <formula>L163</formula>
    </cfRule>
  </conditionalFormatting>
  <conditionalFormatting sqref="M163">
    <cfRule type="cellIs" dxfId="344" priority="363" operator="lessThan">
      <formula>L163</formula>
    </cfRule>
  </conditionalFormatting>
  <conditionalFormatting sqref="M164">
    <cfRule type="cellIs" dxfId="343" priority="362" operator="lessThan">
      <formula>L164</formula>
    </cfRule>
  </conditionalFormatting>
  <conditionalFormatting sqref="M168">
    <cfRule type="cellIs" dxfId="342" priority="361" operator="lessThan">
      <formula>L168</formula>
    </cfRule>
  </conditionalFormatting>
  <conditionalFormatting sqref="M169">
    <cfRule type="cellIs" dxfId="341" priority="360" operator="lessThan">
      <formula>L169</formula>
    </cfRule>
  </conditionalFormatting>
  <conditionalFormatting sqref="M164">
    <cfRule type="cellIs" dxfId="340" priority="359" operator="lessThan">
      <formula>L164</formula>
    </cfRule>
  </conditionalFormatting>
  <conditionalFormatting sqref="M169">
    <cfRule type="cellIs" dxfId="339" priority="358" operator="lessThan">
      <formula>L169</formula>
    </cfRule>
  </conditionalFormatting>
  <conditionalFormatting sqref="M169">
    <cfRule type="cellIs" dxfId="338" priority="357" operator="lessThan">
      <formula>L169</formula>
    </cfRule>
  </conditionalFormatting>
  <conditionalFormatting sqref="M164">
    <cfRule type="cellIs" dxfId="337" priority="356" operator="lessThan">
      <formula>L164</formula>
    </cfRule>
  </conditionalFormatting>
  <conditionalFormatting sqref="M169">
    <cfRule type="cellIs" dxfId="336" priority="355" operator="lessThan">
      <formula>L169</formula>
    </cfRule>
  </conditionalFormatting>
  <conditionalFormatting sqref="M169">
    <cfRule type="cellIs" dxfId="335" priority="354" operator="lessThan">
      <formula>L169</formula>
    </cfRule>
  </conditionalFormatting>
  <conditionalFormatting sqref="M164">
    <cfRule type="cellIs" dxfId="334" priority="353" operator="lessThan">
      <formula>L164</formula>
    </cfRule>
  </conditionalFormatting>
  <conditionalFormatting sqref="M168">
    <cfRule type="cellIs" dxfId="333" priority="352" operator="lessThan">
      <formula>L168</formula>
    </cfRule>
  </conditionalFormatting>
  <conditionalFormatting sqref="M168">
    <cfRule type="cellIs" dxfId="332" priority="351" operator="lessThan">
      <formula>L168</formula>
    </cfRule>
  </conditionalFormatting>
  <conditionalFormatting sqref="M168">
    <cfRule type="cellIs" dxfId="331" priority="350" operator="lessThan">
      <formula>L168</formula>
    </cfRule>
  </conditionalFormatting>
  <conditionalFormatting sqref="M168">
    <cfRule type="cellIs" dxfId="330" priority="348" operator="lessThan">
      <formula>L168</formula>
    </cfRule>
  </conditionalFormatting>
  <conditionalFormatting sqref="M163">
    <cfRule type="cellIs" dxfId="329" priority="347" operator="lessThan">
      <formula>L163</formula>
    </cfRule>
  </conditionalFormatting>
  <conditionalFormatting sqref="M169">
    <cfRule type="cellIs" dxfId="328" priority="338" operator="lessThan">
      <formula>L169</formula>
    </cfRule>
  </conditionalFormatting>
  <conditionalFormatting sqref="M169">
    <cfRule type="cellIs" dxfId="327" priority="337" operator="lessThan">
      <formula>L169</formula>
    </cfRule>
  </conditionalFormatting>
  <conditionalFormatting sqref="M164">
    <cfRule type="cellIs" dxfId="326" priority="336" operator="lessThan">
      <formula>L164</formula>
    </cfRule>
  </conditionalFormatting>
  <conditionalFormatting sqref="M169">
    <cfRule type="cellIs" dxfId="325" priority="335" operator="lessThan">
      <formula>L169</formula>
    </cfRule>
  </conditionalFormatting>
  <conditionalFormatting sqref="M164">
    <cfRule type="cellIs" dxfId="324" priority="334" operator="lessThan">
      <formula>L164</formula>
    </cfRule>
  </conditionalFormatting>
  <conditionalFormatting sqref="M169">
    <cfRule type="cellIs" dxfId="323" priority="329" operator="lessThan">
      <formula>L169</formula>
    </cfRule>
  </conditionalFormatting>
  <conditionalFormatting sqref="M169">
    <cfRule type="cellIs" dxfId="322" priority="326" operator="lessThan">
      <formula>L169</formula>
    </cfRule>
  </conditionalFormatting>
  <conditionalFormatting sqref="M169">
    <cfRule type="cellIs" dxfId="321" priority="322" operator="lessThan">
      <formula>L169</formula>
    </cfRule>
  </conditionalFormatting>
  <conditionalFormatting sqref="M165">
    <cfRule type="cellIs" dxfId="320" priority="321" operator="lessThan">
      <formula>L165</formula>
    </cfRule>
  </conditionalFormatting>
  <conditionalFormatting sqref="M165">
    <cfRule type="cellIs" dxfId="319" priority="320" operator="lessThan">
      <formula>L165</formula>
    </cfRule>
  </conditionalFormatting>
  <conditionalFormatting sqref="M165">
    <cfRule type="cellIs" dxfId="318" priority="291" operator="lessThan">
      <formula>L165</formula>
    </cfRule>
  </conditionalFormatting>
  <conditionalFormatting sqref="M169">
    <cfRule type="cellIs" dxfId="317" priority="290" operator="lessThan">
      <formula>L169</formula>
    </cfRule>
  </conditionalFormatting>
  <conditionalFormatting sqref="M169">
    <cfRule type="cellIs" dxfId="316" priority="289" operator="lessThan">
      <formula>L169</formula>
    </cfRule>
  </conditionalFormatting>
  <conditionalFormatting sqref="M169">
    <cfRule type="cellIs" dxfId="315" priority="288" operator="lessThan">
      <formula>L169</formula>
    </cfRule>
  </conditionalFormatting>
  <conditionalFormatting sqref="M165">
    <cfRule type="cellIs" dxfId="314" priority="287" operator="lessThan">
      <formula>L165</formula>
    </cfRule>
  </conditionalFormatting>
  <conditionalFormatting sqref="M169">
    <cfRule type="cellIs" dxfId="313" priority="286" operator="lessThan">
      <formula>L169</formula>
    </cfRule>
  </conditionalFormatting>
  <conditionalFormatting sqref="M165">
    <cfRule type="cellIs" dxfId="312" priority="285" operator="lessThan">
      <formula>L165</formula>
    </cfRule>
  </conditionalFormatting>
  <conditionalFormatting sqref="M169">
    <cfRule type="cellIs" dxfId="311" priority="279" operator="lessThan">
      <formula>L169</formula>
    </cfRule>
  </conditionalFormatting>
  <conditionalFormatting sqref="M165">
    <cfRule type="cellIs" dxfId="310" priority="278" operator="lessThan">
      <formula>L165</formula>
    </cfRule>
  </conditionalFormatting>
  <conditionalFormatting sqref="M165">
    <cfRule type="cellIs" dxfId="309" priority="277" operator="lessThan">
      <formula>L165</formula>
    </cfRule>
  </conditionalFormatting>
  <conditionalFormatting sqref="M168">
    <cfRule type="cellIs" dxfId="308" priority="276" operator="lessThan">
      <formula>L168</formula>
    </cfRule>
  </conditionalFormatting>
  <conditionalFormatting sqref="M169">
    <cfRule type="cellIs" dxfId="307" priority="275" operator="lessThan">
      <formula>L169</formula>
    </cfRule>
  </conditionalFormatting>
  <conditionalFormatting sqref="M168">
    <cfRule type="cellIs" dxfId="306" priority="274" operator="lessThan">
      <formula>L168</formula>
    </cfRule>
  </conditionalFormatting>
  <conditionalFormatting sqref="M168">
    <cfRule type="cellIs" dxfId="305" priority="319" operator="lessThan">
      <formula>L168</formula>
    </cfRule>
  </conditionalFormatting>
  <conditionalFormatting sqref="M168">
    <cfRule type="cellIs" dxfId="304" priority="318" operator="lessThan">
      <formula>L168</formula>
    </cfRule>
  </conditionalFormatting>
  <conditionalFormatting sqref="M168">
    <cfRule type="cellIs" dxfId="303" priority="317" operator="lessThan">
      <formula>L168</formula>
    </cfRule>
  </conditionalFormatting>
  <conditionalFormatting sqref="M168">
    <cfRule type="cellIs" dxfId="302" priority="316" operator="lessThan">
      <formula>L168</formula>
    </cfRule>
  </conditionalFormatting>
  <conditionalFormatting sqref="M168">
    <cfRule type="cellIs" dxfId="301" priority="315" operator="lessThan">
      <formula>L168</formula>
    </cfRule>
  </conditionalFormatting>
  <conditionalFormatting sqref="M169">
    <cfRule type="cellIs" dxfId="300" priority="314" operator="lessThan">
      <formula>L169</formula>
    </cfRule>
  </conditionalFormatting>
  <conditionalFormatting sqref="M169">
    <cfRule type="cellIs" dxfId="299" priority="313" operator="lessThan">
      <formula>L169</formula>
    </cfRule>
  </conditionalFormatting>
  <conditionalFormatting sqref="M169">
    <cfRule type="cellIs" dxfId="298" priority="312" operator="lessThan">
      <formula>L169</formula>
    </cfRule>
  </conditionalFormatting>
  <conditionalFormatting sqref="M169">
    <cfRule type="cellIs" dxfId="297" priority="311" operator="lessThan">
      <formula>L169</formula>
    </cfRule>
  </conditionalFormatting>
  <conditionalFormatting sqref="M169">
    <cfRule type="cellIs" dxfId="296" priority="310" operator="lessThan">
      <formula>L169</formula>
    </cfRule>
  </conditionalFormatting>
  <conditionalFormatting sqref="M169">
    <cfRule type="cellIs" dxfId="295" priority="309" operator="lessThan">
      <formula>L169</formula>
    </cfRule>
  </conditionalFormatting>
  <conditionalFormatting sqref="M169">
    <cfRule type="cellIs" dxfId="294" priority="308" operator="lessThan">
      <formula>L169</formula>
    </cfRule>
  </conditionalFormatting>
  <conditionalFormatting sqref="M169">
    <cfRule type="cellIs" dxfId="293" priority="307" operator="lessThan">
      <formula>L169</formula>
    </cfRule>
  </conditionalFormatting>
  <conditionalFormatting sqref="M169">
    <cfRule type="cellIs" dxfId="292" priority="306" operator="lessThan">
      <formula>L169</formula>
    </cfRule>
  </conditionalFormatting>
  <conditionalFormatting sqref="M169">
    <cfRule type="cellIs" dxfId="291" priority="305" operator="lessThan">
      <formula>L169</formula>
    </cfRule>
  </conditionalFormatting>
  <conditionalFormatting sqref="M165">
    <cfRule type="cellIs" dxfId="290" priority="304" operator="lessThan">
      <formula>L165</formula>
    </cfRule>
  </conditionalFormatting>
  <conditionalFormatting sqref="M169">
    <cfRule type="cellIs" dxfId="289" priority="303" operator="lessThan">
      <formula>L169</formula>
    </cfRule>
  </conditionalFormatting>
  <conditionalFormatting sqref="M169">
    <cfRule type="cellIs" dxfId="288" priority="302" operator="lessThan">
      <formula>L169</formula>
    </cfRule>
  </conditionalFormatting>
  <conditionalFormatting sqref="M169">
    <cfRule type="cellIs" dxfId="287" priority="301" operator="lessThan">
      <formula>L169</formula>
    </cfRule>
  </conditionalFormatting>
  <conditionalFormatting sqref="M165">
    <cfRule type="cellIs" dxfId="286" priority="300" operator="lessThan">
      <formula>L165</formula>
    </cfRule>
  </conditionalFormatting>
  <conditionalFormatting sqref="M169">
    <cfRule type="cellIs" dxfId="285" priority="299" operator="lessThan">
      <formula>L169</formula>
    </cfRule>
  </conditionalFormatting>
  <conditionalFormatting sqref="M165">
    <cfRule type="cellIs" dxfId="284" priority="298" operator="lessThan">
      <formula>L165</formula>
    </cfRule>
  </conditionalFormatting>
  <conditionalFormatting sqref="M165">
    <cfRule type="cellIs" dxfId="283" priority="297" operator="lessThan">
      <formula>L165</formula>
    </cfRule>
  </conditionalFormatting>
  <conditionalFormatting sqref="M169">
    <cfRule type="cellIs" dxfId="282" priority="296" operator="lessThan">
      <formula>L169</formula>
    </cfRule>
  </conditionalFormatting>
  <conditionalFormatting sqref="M169">
    <cfRule type="cellIs" dxfId="281" priority="295" operator="lessThan">
      <formula>L169</formula>
    </cfRule>
  </conditionalFormatting>
  <conditionalFormatting sqref="M169">
    <cfRule type="cellIs" dxfId="280" priority="294" operator="lessThan">
      <formula>L169</formula>
    </cfRule>
  </conditionalFormatting>
  <conditionalFormatting sqref="M169">
    <cfRule type="cellIs" dxfId="279" priority="293" operator="lessThan">
      <formula>L169</formula>
    </cfRule>
  </conditionalFormatting>
  <conditionalFormatting sqref="M169">
    <cfRule type="cellIs" dxfId="278" priority="292" operator="lessThan">
      <formula>L169</formula>
    </cfRule>
  </conditionalFormatting>
  <conditionalFormatting sqref="M165">
    <cfRule type="cellIs" dxfId="277" priority="284" operator="lessThan">
      <formula>L165</formula>
    </cfRule>
  </conditionalFormatting>
  <conditionalFormatting sqref="M169">
    <cfRule type="cellIs" dxfId="276" priority="283" operator="lessThan">
      <formula>L169</formula>
    </cfRule>
  </conditionalFormatting>
  <conditionalFormatting sqref="M169">
    <cfRule type="cellIs" dxfId="275" priority="282" operator="lessThan">
      <formula>L169</formula>
    </cfRule>
  </conditionalFormatting>
  <conditionalFormatting sqref="M169">
    <cfRule type="cellIs" dxfId="274" priority="281" operator="lessThan">
      <formula>L169</formula>
    </cfRule>
  </conditionalFormatting>
  <conditionalFormatting sqref="M165">
    <cfRule type="cellIs" dxfId="273" priority="280" operator="lessThan">
      <formula>L165</formula>
    </cfRule>
  </conditionalFormatting>
  <conditionalFormatting sqref="M168">
    <cfRule type="cellIs" dxfId="272" priority="273" operator="lessThan">
      <formula>L168</formula>
    </cfRule>
  </conditionalFormatting>
  <conditionalFormatting sqref="M168">
    <cfRule type="cellIs" dxfId="271" priority="272" operator="lessThan">
      <formula>L168</formula>
    </cfRule>
  </conditionalFormatting>
  <conditionalFormatting sqref="M164">
    <cfRule type="cellIs" dxfId="270" priority="252" operator="lessThan">
      <formula>L164</formula>
    </cfRule>
  </conditionalFormatting>
  <conditionalFormatting sqref="M164">
    <cfRule type="cellIs" dxfId="269" priority="250" operator="lessThan">
      <formula>L164</formula>
    </cfRule>
  </conditionalFormatting>
  <conditionalFormatting sqref="M165">
    <cfRule type="cellIs" dxfId="268" priority="249" operator="lessThan">
      <formula>L165</formula>
    </cfRule>
  </conditionalFormatting>
  <conditionalFormatting sqref="M165">
    <cfRule type="cellIs" dxfId="267" priority="248" operator="lessThan">
      <formula>L165</formula>
    </cfRule>
  </conditionalFormatting>
  <conditionalFormatting sqref="M165">
    <cfRule type="cellIs" dxfId="266" priority="247" operator="lessThan">
      <formula>L165</formula>
    </cfRule>
  </conditionalFormatting>
  <conditionalFormatting sqref="M165">
    <cfRule type="cellIs" dxfId="265" priority="244" operator="lessThan">
      <formula>L165</formula>
    </cfRule>
  </conditionalFormatting>
  <conditionalFormatting sqref="M165">
    <cfRule type="cellIs" dxfId="264" priority="243" operator="lessThan">
      <formula>L165</formula>
    </cfRule>
  </conditionalFormatting>
  <conditionalFormatting sqref="M168">
    <cfRule type="cellIs" dxfId="263" priority="242" operator="lessThan">
      <formula>L168</formula>
    </cfRule>
  </conditionalFormatting>
  <conditionalFormatting sqref="M168">
    <cfRule type="cellIs" dxfId="262" priority="241" operator="lessThan">
      <formula>L168</formula>
    </cfRule>
  </conditionalFormatting>
  <conditionalFormatting sqref="M168">
    <cfRule type="cellIs" dxfId="261" priority="271" operator="lessThan">
      <formula>L168</formula>
    </cfRule>
  </conditionalFormatting>
  <conditionalFormatting sqref="M168">
    <cfRule type="cellIs" dxfId="260" priority="270" operator="lessThan">
      <formula>L168</formula>
    </cfRule>
  </conditionalFormatting>
  <conditionalFormatting sqref="M168">
    <cfRule type="cellIs" dxfId="259" priority="269" operator="lessThan">
      <formula>L168</formula>
    </cfRule>
  </conditionalFormatting>
  <conditionalFormatting sqref="M163">
    <cfRule type="cellIs" dxfId="258" priority="268" operator="lessThan">
      <formula>L163</formula>
    </cfRule>
  </conditionalFormatting>
  <conditionalFormatting sqref="M168">
    <cfRule type="cellIs" dxfId="257" priority="267" operator="lessThan">
      <formula>L168</formula>
    </cfRule>
  </conditionalFormatting>
  <conditionalFormatting sqref="M163">
    <cfRule type="cellIs" dxfId="256" priority="266" operator="lessThan">
      <formula>L163</formula>
    </cfRule>
  </conditionalFormatting>
  <conditionalFormatting sqref="M163">
    <cfRule type="cellIs" dxfId="255" priority="265" operator="lessThan">
      <formula>L163</formula>
    </cfRule>
  </conditionalFormatting>
  <conditionalFormatting sqref="M164">
    <cfRule type="cellIs" dxfId="254" priority="264" operator="lessThan">
      <formula>L164</formula>
    </cfRule>
  </conditionalFormatting>
  <conditionalFormatting sqref="M168">
    <cfRule type="cellIs" dxfId="253" priority="263" operator="lessThan">
      <formula>L168</formula>
    </cfRule>
  </conditionalFormatting>
  <conditionalFormatting sqref="M164">
    <cfRule type="cellIs" dxfId="252" priority="262" operator="lessThan">
      <formula>L164</formula>
    </cfRule>
  </conditionalFormatting>
  <conditionalFormatting sqref="M164">
    <cfRule type="cellIs" dxfId="251" priority="261" operator="lessThan">
      <formula>L164</formula>
    </cfRule>
  </conditionalFormatting>
  <conditionalFormatting sqref="M164">
    <cfRule type="cellIs" dxfId="250" priority="260" operator="lessThan">
      <formula>L164</formula>
    </cfRule>
  </conditionalFormatting>
  <conditionalFormatting sqref="M164">
    <cfRule type="cellIs" dxfId="249" priority="259" operator="lessThan">
      <formula>L164</formula>
    </cfRule>
  </conditionalFormatting>
  <conditionalFormatting sqref="M164">
    <cfRule type="cellIs" dxfId="248" priority="258" operator="lessThan">
      <formula>L164</formula>
    </cfRule>
  </conditionalFormatting>
  <conditionalFormatting sqref="M164">
    <cfRule type="cellIs" dxfId="247" priority="257" operator="lessThan">
      <formula>L164</formula>
    </cfRule>
  </conditionalFormatting>
  <conditionalFormatting sqref="M165">
    <cfRule type="cellIs" dxfId="246" priority="256" operator="lessThan">
      <formula>L165</formula>
    </cfRule>
  </conditionalFormatting>
  <conditionalFormatting sqref="M165">
    <cfRule type="cellIs" dxfId="245" priority="255" operator="lessThan">
      <formula>L165</formula>
    </cfRule>
  </conditionalFormatting>
  <conditionalFormatting sqref="M165">
    <cfRule type="cellIs" dxfId="244" priority="254" operator="lessThan">
      <formula>L165</formula>
    </cfRule>
  </conditionalFormatting>
  <conditionalFormatting sqref="M165">
    <cfRule type="cellIs" dxfId="243" priority="253" operator="lessThan">
      <formula>L165</formula>
    </cfRule>
  </conditionalFormatting>
  <conditionalFormatting sqref="M164">
    <cfRule type="cellIs" dxfId="242" priority="251" operator="lessThan">
      <formula>L164</formula>
    </cfRule>
  </conditionalFormatting>
  <conditionalFormatting sqref="M165">
    <cfRule type="cellIs" dxfId="241" priority="246" operator="lessThan">
      <formula>L165</formula>
    </cfRule>
  </conditionalFormatting>
  <conditionalFormatting sqref="M165">
    <cfRule type="cellIs" dxfId="240" priority="245" operator="lessThan">
      <formula>L165</formula>
    </cfRule>
  </conditionalFormatting>
  <conditionalFormatting sqref="M168">
    <cfRule type="cellIs" dxfId="239" priority="240" operator="lessThan">
      <formula>L168</formula>
    </cfRule>
  </conditionalFormatting>
  <conditionalFormatting sqref="M168">
    <cfRule type="cellIs" dxfId="238" priority="239" operator="lessThan">
      <formula>L168</formula>
    </cfRule>
  </conditionalFormatting>
  <conditionalFormatting sqref="M168">
    <cfRule type="cellIs" dxfId="237" priority="234" operator="lessThan">
      <formula>L168</formula>
    </cfRule>
  </conditionalFormatting>
  <conditionalFormatting sqref="M168">
    <cfRule type="cellIs" dxfId="236" priority="233" operator="lessThan">
      <formula>L168</formula>
    </cfRule>
  </conditionalFormatting>
  <conditionalFormatting sqref="M168">
    <cfRule type="cellIs" dxfId="235" priority="232" operator="lessThan">
      <formula>L168</formula>
    </cfRule>
  </conditionalFormatting>
  <conditionalFormatting sqref="M168">
    <cfRule type="cellIs" dxfId="234" priority="229" operator="lessThan">
      <formula>L168</formula>
    </cfRule>
  </conditionalFormatting>
  <conditionalFormatting sqref="M168">
    <cfRule type="cellIs" dxfId="233" priority="228" operator="lessThan">
      <formula>L168</formula>
    </cfRule>
  </conditionalFormatting>
  <conditionalFormatting sqref="M168">
    <cfRule type="cellIs" dxfId="232" priority="238" operator="lessThan">
      <formula>L168</formula>
    </cfRule>
  </conditionalFormatting>
  <conditionalFormatting sqref="M168">
    <cfRule type="cellIs" dxfId="231" priority="237" operator="lessThan">
      <formula>L168</formula>
    </cfRule>
  </conditionalFormatting>
  <conditionalFormatting sqref="M168">
    <cfRule type="cellIs" dxfId="230" priority="236" operator="lessThan">
      <formula>L168</formula>
    </cfRule>
  </conditionalFormatting>
  <conditionalFormatting sqref="M168">
    <cfRule type="cellIs" dxfId="229" priority="235" operator="lessThan">
      <formula>L168</formula>
    </cfRule>
  </conditionalFormatting>
  <conditionalFormatting sqref="M168">
    <cfRule type="cellIs" dxfId="228" priority="231" operator="lessThan">
      <formula>L168</formula>
    </cfRule>
  </conditionalFormatting>
  <conditionalFormatting sqref="M168">
    <cfRule type="cellIs" dxfId="227" priority="230" operator="lessThan">
      <formula>L168</formula>
    </cfRule>
  </conditionalFormatting>
  <conditionalFormatting sqref="M165">
    <cfRule type="cellIs" dxfId="226" priority="218" operator="lessThan">
      <formula>L165</formula>
    </cfRule>
  </conditionalFormatting>
  <conditionalFormatting sqref="M165">
    <cfRule type="cellIs" dxfId="225" priority="217" operator="lessThan">
      <formula>L165</formula>
    </cfRule>
  </conditionalFormatting>
  <conditionalFormatting sqref="M165">
    <cfRule type="cellIs" dxfId="224" priority="216" operator="lessThan">
      <formula>L165</formula>
    </cfRule>
  </conditionalFormatting>
  <conditionalFormatting sqref="M165">
    <cfRule type="cellIs" dxfId="223" priority="213" operator="lessThan">
      <formula>L165</formula>
    </cfRule>
  </conditionalFormatting>
  <conditionalFormatting sqref="M165">
    <cfRule type="cellIs" dxfId="222" priority="212" operator="lessThan">
      <formula>L165</formula>
    </cfRule>
  </conditionalFormatting>
  <conditionalFormatting sqref="M168">
    <cfRule type="cellIs" dxfId="221" priority="211" operator="lessThan">
      <formula>L168</formula>
    </cfRule>
  </conditionalFormatting>
  <conditionalFormatting sqref="M168">
    <cfRule type="cellIs" dxfId="220" priority="210" operator="lessThan">
      <formula>L168</formula>
    </cfRule>
  </conditionalFormatting>
  <conditionalFormatting sqref="M168">
    <cfRule type="cellIs" dxfId="219" priority="227" operator="lessThan">
      <formula>L168</formula>
    </cfRule>
  </conditionalFormatting>
  <conditionalFormatting sqref="M168">
    <cfRule type="cellIs" dxfId="218" priority="226" operator="lessThan">
      <formula>L168</formula>
    </cfRule>
  </conditionalFormatting>
  <conditionalFormatting sqref="M168">
    <cfRule type="cellIs" dxfId="217" priority="225" operator="lessThan">
      <formula>L168</formula>
    </cfRule>
  </conditionalFormatting>
  <conditionalFormatting sqref="M168">
    <cfRule type="cellIs" dxfId="216" priority="224" operator="lessThan">
      <formula>L168</formula>
    </cfRule>
  </conditionalFormatting>
  <conditionalFormatting sqref="M168">
    <cfRule type="cellIs" dxfId="215" priority="223" operator="lessThan">
      <formula>L168</formula>
    </cfRule>
  </conditionalFormatting>
  <conditionalFormatting sqref="M165">
    <cfRule type="cellIs" dxfId="214" priority="222" operator="lessThan">
      <formula>L165</formula>
    </cfRule>
  </conditionalFormatting>
  <conditionalFormatting sqref="M165">
    <cfRule type="cellIs" dxfId="213" priority="221" operator="lessThan">
      <formula>L165</formula>
    </cfRule>
  </conditionalFormatting>
  <conditionalFormatting sqref="M165">
    <cfRule type="cellIs" dxfId="212" priority="220" operator="lessThan">
      <formula>L165</formula>
    </cfRule>
  </conditionalFormatting>
  <conditionalFormatting sqref="M165">
    <cfRule type="cellIs" dxfId="211" priority="219" operator="lessThan">
      <formula>L165</formula>
    </cfRule>
  </conditionalFormatting>
  <conditionalFormatting sqref="M165">
    <cfRule type="cellIs" dxfId="210" priority="215" operator="lessThan">
      <formula>L165</formula>
    </cfRule>
  </conditionalFormatting>
  <conditionalFormatting sqref="M165">
    <cfRule type="cellIs" dxfId="209" priority="214" operator="lessThan">
      <formula>L165</formula>
    </cfRule>
  </conditionalFormatting>
  <conditionalFormatting sqref="M168">
    <cfRule type="cellIs" dxfId="208" priority="209" operator="lessThan">
      <formula>L168</formula>
    </cfRule>
  </conditionalFormatting>
  <conditionalFormatting sqref="M168">
    <cfRule type="cellIs" dxfId="207" priority="208" operator="lessThan">
      <formula>L168</formula>
    </cfRule>
  </conditionalFormatting>
  <conditionalFormatting sqref="M168">
    <cfRule type="cellIs" dxfId="206" priority="203" operator="lessThan">
      <formula>L168</formula>
    </cfRule>
  </conditionalFormatting>
  <conditionalFormatting sqref="M168">
    <cfRule type="cellIs" dxfId="205" priority="202" operator="lessThan">
      <formula>L168</formula>
    </cfRule>
  </conditionalFormatting>
  <conditionalFormatting sqref="M168">
    <cfRule type="cellIs" dxfId="204" priority="201" operator="lessThan">
      <formula>L168</formula>
    </cfRule>
  </conditionalFormatting>
  <conditionalFormatting sqref="M168">
    <cfRule type="cellIs" dxfId="203" priority="198" operator="lessThan">
      <formula>L168</formula>
    </cfRule>
  </conditionalFormatting>
  <conditionalFormatting sqref="M168">
    <cfRule type="cellIs" dxfId="202" priority="197" operator="lessThan">
      <formula>L168</formula>
    </cfRule>
  </conditionalFormatting>
  <conditionalFormatting sqref="M168">
    <cfRule type="cellIs" dxfId="201" priority="207" operator="lessThan">
      <formula>L168</formula>
    </cfRule>
  </conditionalFormatting>
  <conditionalFormatting sqref="M168">
    <cfRule type="cellIs" dxfId="200" priority="206" operator="lessThan">
      <formula>L168</formula>
    </cfRule>
  </conditionalFormatting>
  <conditionalFormatting sqref="M168">
    <cfRule type="cellIs" dxfId="199" priority="205" operator="lessThan">
      <formula>L168</formula>
    </cfRule>
  </conditionalFormatting>
  <conditionalFormatting sqref="M168">
    <cfRule type="cellIs" dxfId="198" priority="204" operator="lessThan">
      <formula>L168</formula>
    </cfRule>
  </conditionalFormatting>
  <conditionalFormatting sqref="M168">
    <cfRule type="cellIs" dxfId="197" priority="200" operator="lessThan">
      <formula>L168</formula>
    </cfRule>
  </conditionalFormatting>
  <conditionalFormatting sqref="M168">
    <cfRule type="cellIs" dxfId="196" priority="199" operator="lessThan">
      <formula>L168</formula>
    </cfRule>
  </conditionalFormatting>
  <conditionalFormatting sqref="M165">
    <cfRule type="cellIs" dxfId="195" priority="185" operator="lessThan">
      <formula>L165</formula>
    </cfRule>
  </conditionalFormatting>
  <conditionalFormatting sqref="M165">
    <cfRule type="cellIs" dxfId="194" priority="183" operator="lessThan">
      <formula>L165</formula>
    </cfRule>
  </conditionalFormatting>
  <conditionalFormatting sqref="M168">
    <cfRule type="cellIs" dxfId="193" priority="182" operator="lessThan">
      <formula>L168</formula>
    </cfRule>
  </conditionalFormatting>
  <conditionalFormatting sqref="M168">
    <cfRule type="cellIs" dxfId="192" priority="181" operator="lessThan">
      <formula>L168</formula>
    </cfRule>
  </conditionalFormatting>
  <conditionalFormatting sqref="M168">
    <cfRule type="cellIs" dxfId="191" priority="180" operator="lessThan">
      <formula>L168</formula>
    </cfRule>
  </conditionalFormatting>
  <conditionalFormatting sqref="M168">
    <cfRule type="cellIs" dxfId="190" priority="177" operator="lessThan">
      <formula>L168</formula>
    </cfRule>
  </conditionalFormatting>
  <conditionalFormatting sqref="M168">
    <cfRule type="cellIs" dxfId="189" priority="176" operator="lessThan">
      <formula>L168</formula>
    </cfRule>
  </conditionalFormatting>
  <conditionalFormatting sqref="M165">
    <cfRule type="cellIs" dxfId="188" priority="196" operator="lessThan">
      <formula>L165</formula>
    </cfRule>
  </conditionalFormatting>
  <conditionalFormatting sqref="M165">
    <cfRule type="cellIs" dxfId="187" priority="195" operator="lessThan">
      <formula>L165</formula>
    </cfRule>
  </conditionalFormatting>
  <conditionalFormatting sqref="M165">
    <cfRule type="cellIs" dxfId="186" priority="194" operator="lessThan">
      <formula>L165</formula>
    </cfRule>
  </conditionalFormatting>
  <conditionalFormatting sqref="M165">
    <cfRule type="cellIs" dxfId="185" priority="193" operator="lessThan">
      <formula>L165</formula>
    </cfRule>
  </conditionalFormatting>
  <conditionalFormatting sqref="M165">
    <cfRule type="cellIs" dxfId="184" priority="192" operator="lessThan">
      <formula>L165</formula>
    </cfRule>
  </conditionalFormatting>
  <conditionalFormatting sqref="M165">
    <cfRule type="cellIs" dxfId="183" priority="191" operator="lessThan">
      <formula>L165</formula>
    </cfRule>
  </conditionalFormatting>
  <conditionalFormatting sqref="M165">
    <cfRule type="cellIs" dxfId="182" priority="190" operator="lessThan">
      <formula>L165</formula>
    </cfRule>
  </conditionalFormatting>
  <conditionalFormatting sqref="M168">
    <cfRule type="cellIs" dxfId="181" priority="189" operator="lessThan">
      <formula>L168</formula>
    </cfRule>
  </conditionalFormatting>
  <conditionalFormatting sqref="M168">
    <cfRule type="cellIs" dxfId="180" priority="188" operator="lessThan">
      <formula>L168</formula>
    </cfRule>
  </conditionalFormatting>
  <conditionalFormatting sqref="M168">
    <cfRule type="cellIs" dxfId="179" priority="187" operator="lessThan">
      <formula>L168</formula>
    </cfRule>
  </conditionalFormatting>
  <conditionalFormatting sqref="M168">
    <cfRule type="cellIs" dxfId="178" priority="186" operator="lessThan">
      <formula>L168</formula>
    </cfRule>
  </conditionalFormatting>
  <conditionalFormatting sqref="M165">
    <cfRule type="cellIs" dxfId="177" priority="184" operator="lessThan">
      <formula>L165</formula>
    </cfRule>
  </conditionalFormatting>
  <conditionalFormatting sqref="M168">
    <cfRule type="cellIs" dxfId="176" priority="179" operator="lessThan">
      <formula>L168</formula>
    </cfRule>
  </conditionalFormatting>
  <conditionalFormatting sqref="M168">
    <cfRule type="cellIs" dxfId="175" priority="178" operator="lessThan">
      <formula>L168</formula>
    </cfRule>
  </conditionalFormatting>
  <conditionalFormatting sqref="M169">
    <cfRule type="cellIs" dxfId="174" priority="151" operator="lessThan">
      <formula>L169</formula>
    </cfRule>
  </conditionalFormatting>
  <conditionalFormatting sqref="M169">
    <cfRule type="cellIs" dxfId="173" priority="150" operator="lessThan">
      <formula>L169</formula>
    </cfRule>
  </conditionalFormatting>
  <conditionalFormatting sqref="M169">
    <cfRule type="cellIs" dxfId="172" priority="149" operator="lessThan">
      <formula>L169</formula>
    </cfRule>
  </conditionalFormatting>
  <conditionalFormatting sqref="M169">
    <cfRule type="cellIs" dxfId="171" priority="148" operator="lessThan">
      <formula>L169</formula>
    </cfRule>
  </conditionalFormatting>
  <conditionalFormatting sqref="M169">
    <cfRule type="cellIs" dxfId="170" priority="144" operator="lessThan">
      <formula>L169</formula>
    </cfRule>
  </conditionalFormatting>
  <conditionalFormatting sqref="M168">
    <cfRule type="cellIs" dxfId="169" priority="143" operator="lessThan">
      <formula>L168</formula>
    </cfRule>
  </conditionalFormatting>
  <conditionalFormatting sqref="M169">
    <cfRule type="cellIs" dxfId="168" priority="142" operator="lessThan">
      <formula>L169</formula>
    </cfRule>
  </conditionalFormatting>
  <conditionalFormatting sqref="M168">
    <cfRule type="cellIs" dxfId="167" priority="141" operator="lessThan">
      <formula>L168</formula>
    </cfRule>
  </conditionalFormatting>
  <conditionalFormatting sqref="M168">
    <cfRule type="cellIs" dxfId="166" priority="175" operator="lessThan">
      <formula>L168</formula>
    </cfRule>
  </conditionalFormatting>
  <conditionalFormatting sqref="M168">
    <cfRule type="cellIs" dxfId="165" priority="174" operator="lessThan">
      <formula>L168</formula>
    </cfRule>
  </conditionalFormatting>
  <conditionalFormatting sqref="M168">
    <cfRule type="cellIs" dxfId="164" priority="173" operator="lessThan">
      <formula>L168</formula>
    </cfRule>
  </conditionalFormatting>
  <conditionalFormatting sqref="M168">
    <cfRule type="cellIs" dxfId="163" priority="172" operator="lessThan">
      <formula>L168</formula>
    </cfRule>
  </conditionalFormatting>
  <conditionalFormatting sqref="M168">
    <cfRule type="cellIs" dxfId="162" priority="171" operator="lessThan">
      <formula>L168</formula>
    </cfRule>
  </conditionalFormatting>
  <conditionalFormatting sqref="M169">
    <cfRule type="cellIs" dxfId="161" priority="170" operator="lessThan">
      <formula>L169</formula>
    </cfRule>
  </conditionalFormatting>
  <conditionalFormatting sqref="M169">
    <cfRule type="cellIs" dxfId="160" priority="169" operator="lessThan">
      <formula>L169</formula>
    </cfRule>
  </conditionalFormatting>
  <conditionalFormatting sqref="M169">
    <cfRule type="cellIs" dxfId="159" priority="168" operator="lessThan">
      <formula>L169</formula>
    </cfRule>
  </conditionalFormatting>
  <conditionalFormatting sqref="M169">
    <cfRule type="cellIs" dxfId="158" priority="167" operator="lessThan">
      <formula>L169</formula>
    </cfRule>
  </conditionalFormatting>
  <conditionalFormatting sqref="M169">
    <cfRule type="cellIs" dxfId="157" priority="166" operator="lessThan">
      <formula>L169</formula>
    </cfRule>
  </conditionalFormatting>
  <conditionalFormatting sqref="M169">
    <cfRule type="cellIs" dxfId="156" priority="165" operator="lessThan">
      <formula>L169</formula>
    </cfRule>
  </conditionalFormatting>
  <conditionalFormatting sqref="M169">
    <cfRule type="cellIs" dxfId="155" priority="164" operator="lessThan">
      <formula>L169</formula>
    </cfRule>
  </conditionalFormatting>
  <conditionalFormatting sqref="M169">
    <cfRule type="cellIs" dxfId="154" priority="163" operator="lessThan">
      <formula>L169</formula>
    </cfRule>
  </conditionalFormatting>
  <conditionalFormatting sqref="M169">
    <cfRule type="cellIs" dxfId="153" priority="162" operator="lessThan">
      <formula>L169</formula>
    </cfRule>
  </conditionalFormatting>
  <conditionalFormatting sqref="M169">
    <cfRule type="cellIs" dxfId="152" priority="161" operator="lessThan">
      <formula>L169</formula>
    </cfRule>
  </conditionalFormatting>
  <conditionalFormatting sqref="M169">
    <cfRule type="cellIs" dxfId="151" priority="160" operator="lessThan">
      <formula>L169</formula>
    </cfRule>
  </conditionalFormatting>
  <conditionalFormatting sqref="M169">
    <cfRule type="cellIs" dxfId="150" priority="159" operator="lessThan">
      <formula>L169</formula>
    </cfRule>
  </conditionalFormatting>
  <conditionalFormatting sqref="M169">
    <cfRule type="cellIs" dxfId="149" priority="158" operator="lessThan">
      <formula>L169</formula>
    </cfRule>
  </conditionalFormatting>
  <conditionalFormatting sqref="M169">
    <cfRule type="cellIs" dxfId="148" priority="157" operator="lessThan">
      <formula>L169</formula>
    </cfRule>
  </conditionalFormatting>
  <conditionalFormatting sqref="M169">
    <cfRule type="cellIs" dxfId="147" priority="156" operator="lessThan">
      <formula>L169</formula>
    </cfRule>
  </conditionalFormatting>
  <conditionalFormatting sqref="M169">
    <cfRule type="cellIs" dxfId="146" priority="155" operator="lessThan">
      <formula>L169</formula>
    </cfRule>
  </conditionalFormatting>
  <conditionalFormatting sqref="M169">
    <cfRule type="cellIs" dxfId="145" priority="154" operator="lessThan">
      <formula>L169</formula>
    </cfRule>
  </conditionalFormatting>
  <conditionalFormatting sqref="M169">
    <cfRule type="cellIs" dxfId="144" priority="153" operator="lessThan">
      <formula>L169</formula>
    </cfRule>
  </conditionalFormatting>
  <conditionalFormatting sqref="M169">
    <cfRule type="cellIs" dxfId="143" priority="152" operator="lessThan">
      <formula>L169</formula>
    </cfRule>
  </conditionalFormatting>
  <conditionalFormatting sqref="M169">
    <cfRule type="cellIs" dxfId="142" priority="147" operator="lessThan">
      <formula>L169</formula>
    </cfRule>
  </conditionalFormatting>
  <conditionalFormatting sqref="M169">
    <cfRule type="cellIs" dxfId="141" priority="146" operator="lessThan">
      <formula>L169</formula>
    </cfRule>
  </conditionalFormatting>
  <conditionalFormatting sqref="M169">
    <cfRule type="cellIs" dxfId="140" priority="145" operator="lessThan">
      <formula>L169</formula>
    </cfRule>
  </conditionalFormatting>
  <conditionalFormatting sqref="M168">
    <cfRule type="cellIs" dxfId="139" priority="140" operator="lessThan">
      <formula>L168</formula>
    </cfRule>
  </conditionalFormatting>
  <conditionalFormatting sqref="M168">
    <cfRule type="cellIs" dxfId="138" priority="139" operator="lessThan">
      <formula>L168</formula>
    </cfRule>
  </conditionalFormatting>
  <conditionalFormatting sqref="M168">
    <cfRule type="cellIs" dxfId="137" priority="116" operator="lessThan">
      <formula>L168</formula>
    </cfRule>
  </conditionalFormatting>
  <conditionalFormatting sqref="M169">
    <cfRule type="cellIs" dxfId="136" priority="115" operator="lessThan">
      <formula>L169</formula>
    </cfRule>
  </conditionalFormatting>
  <conditionalFormatting sqref="M168">
    <cfRule type="cellIs" dxfId="135" priority="114" operator="lessThan">
      <formula>L168</formula>
    </cfRule>
  </conditionalFormatting>
  <conditionalFormatting sqref="M168">
    <cfRule type="cellIs" dxfId="134" priority="113" operator="lessThan">
      <formula>L168</formula>
    </cfRule>
  </conditionalFormatting>
  <conditionalFormatting sqref="M168">
    <cfRule type="cellIs" dxfId="133" priority="110" operator="lessThan">
      <formula>L168</formula>
    </cfRule>
  </conditionalFormatting>
  <conditionalFormatting sqref="M168">
    <cfRule type="cellIs" dxfId="132" priority="109" operator="lessThan">
      <formula>L168</formula>
    </cfRule>
  </conditionalFormatting>
  <conditionalFormatting sqref="M169">
    <cfRule type="cellIs" dxfId="131" priority="138" operator="lessThan">
      <formula>L169</formula>
    </cfRule>
  </conditionalFormatting>
  <conditionalFormatting sqref="M169">
    <cfRule type="cellIs" dxfId="130" priority="137" operator="lessThan">
      <formula>L169</formula>
    </cfRule>
  </conditionalFormatting>
  <conditionalFormatting sqref="M169">
    <cfRule type="cellIs" dxfId="129" priority="136" operator="lessThan">
      <formula>L169</formula>
    </cfRule>
  </conditionalFormatting>
  <conditionalFormatting sqref="M169">
    <cfRule type="cellIs" dxfId="128" priority="135" operator="lessThan">
      <formula>L169</formula>
    </cfRule>
  </conditionalFormatting>
  <conditionalFormatting sqref="M169">
    <cfRule type="cellIs" dxfId="127" priority="134" operator="lessThan">
      <formula>L169</formula>
    </cfRule>
  </conditionalFormatting>
  <conditionalFormatting sqref="M169">
    <cfRule type="cellIs" dxfId="126" priority="133" operator="lessThan">
      <formula>L169</formula>
    </cfRule>
  </conditionalFormatting>
  <conditionalFormatting sqref="M169">
    <cfRule type="cellIs" dxfId="125" priority="132" operator="lessThan">
      <formula>L169</formula>
    </cfRule>
  </conditionalFormatting>
  <conditionalFormatting sqref="M169">
    <cfRule type="cellIs" dxfId="124" priority="131" operator="lessThan">
      <formula>L169</formula>
    </cfRule>
  </conditionalFormatting>
  <conditionalFormatting sqref="M169">
    <cfRule type="cellIs" dxfId="123" priority="130" operator="lessThan">
      <formula>L169</formula>
    </cfRule>
  </conditionalFormatting>
  <conditionalFormatting sqref="M169">
    <cfRule type="cellIs" dxfId="122" priority="129" operator="lessThan">
      <formula>L169</formula>
    </cfRule>
  </conditionalFormatting>
  <conditionalFormatting sqref="M169">
    <cfRule type="cellIs" dxfId="121" priority="128" operator="lessThan">
      <formula>L169</formula>
    </cfRule>
  </conditionalFormatting>
  <conditionalFormatting sqref="M169">
    <cfRule type="cellIs" dxfId="120" priority="127" operator="lessThan">
      <formula>L169</formula>
    </cfRule>
  </conditionalFormatting>
  <conditionalFormatting sqref="M169">
    <cfRule type="cellIs" dxfId="119" priority="126" operator="lessThan">
      <formula>L169</formula>
    </cfRule>
  </conditionalFormatting>
  <conditionalFormatting sqref="M168">
    <cfRule type="cellIs" dxfId="118" priority="125" operator="lessThan">
      <formula>L168</formula>
    </cfRule>
  </conditionalFormatting>
  <conditionalFormatting sqref="M169">
    <cfRule type="cellIs" dxfId="117" priority="124" operator="lessThan">
      <formula>L169</formula>
    </cfRule>
  </conditionalFormatting>
  <conditionalFormatting sqref="M168">
    <cfRule type="cellIs" dxfId="116" priority="123" operator="lessThan">
      <formula>L168</formula>
    </cfRule>
  </conditionalFormatting>
  <conditionalFormatting sqref="M168">
    <cfRule type="cellIs" dxfId="115" priority="122" operator="lessThan">
      <formula>L168</formula>
    </cfRule>
  </conditionalFormatting>
  <conditionalFormatting sqref="M168">
    <cfRule type="cellIs" dxfId="114" priority="121" operator="lessThan">
      <formula>L168</formula>
    </cfRule>
  </conditionalFormatting>
  <conditionalFormatting sqref="M169">
    <cfRule type="cellIs" dxfId="113" priority="120" operator="lessThan">
      <formula>L169</formula>
    </cfRule>
  </conditionalFormatting>
  <conditionalFormatting sqref="M169">
    <cfRule type="cellIs" dxfId="112" priority="119" operator="lessThan">
      <formula>L169</formula>
    </cfRule>
  </conditionalFormatting>
  <conditionalFormatting sqref="M169">
    <cfRule type="cellIs" dxfId="111" priority="118" operator="lessThan">
      <formula>L169</formula>
    </cfRule>
  </conditionalFormatting>
  <conditionalFormatting sqref="M169">
    <cfRule type="cellIs" dxfId="110" priority="117" operator="lessThan">
      <formula>L169</formula>
    </cfRule>
  </conditionalFormatting>
  <conditionalFormatting sqref="M168">
    <cfRule type="cellIs" dxfId="109" priority="112" operator="lessThan">
      <formula>L168</formula>
    </cfRule>
  </conditionalFormatting>
  <conditionalFormatting sqref="M168">
    <cfRule type="cellIs" dxfId="108" priority="111" operator="lessThan">
      <formula>L168</formula>
    </cfRule>
  </conditionalFormatting>
  <conditionalFormatting sqref="M168">
    <cfRule type="cellIs" dxfId="107" priority="86" operator="lessThan">
      <formula>L168</formula>
    </cfRule>
  </conditionalFormatting>
  <conditionalFormatting sqref="M169">
    <cfRule type="cellIs" dxfId="106" priority="85" operator="lessThan">
      <formula>L169</formula>
    </cfRule>
  </conditionalFormatting>
  <conditionalFormatting sqref="M168">
    <cfRule type="cellIs" dxfId="105" priority="84" operator="lessThan">
      <formula>L168</formula>
    </cfRule>
  </conditionalFormatting>
  <conditionalFormatting sqref="M168">
    <cfRule type="cellIs" dxfId="104" priority="83" operator="lessThan">
      <formula>L168</formula>
    </cfRule>
  </conditionalFormatting>
  <conditionalFormatting sqref="M168">
    <cfRule type="cellIs" dxfId="103" priority="80" operator="lessThan">
      <formula>L168</formula>
    </cfRule>
  </conditionalFormatting>
  <conditionalFormatting sqref="M168">
    <cfRule type="cellIs" dxfId="102" priority="79" operator="lessThan">
      <formula>L168</formula>
    </cfRule>
  </conditionalFormatting>
  <conditionalFormatting sqref="M169">
    <cfRule type="cellIs" dxfId="101" priority="108" operator="lessThan">
      <formula>L169</formula>
    </cfRule>
  </conditionalFormatting>
  <conditionalFormatting sqref="M169">
    <cfRule type="cellIs" dxfId="100" priority="107" operator="lessThan">
      <formula>L169</formula>
    </cfRule>
  </conditionalFormatting>
  <conditionalFormatting sqref="M169">
    <cfRule type="cellIs" dxfId="99" priority="106" operator="lessThan">
      <formula>L169</formula>
    </cfRule>
  </conditionalFormatting>
  <conditionalFormatting sqref="M169">
    <cfRule type="cellIs" dxfId="98" priority="105" operator="lessThan">
      <formula>L169</formula>
    </cfRule>
  </conditionalFormatting>
  <conditionalFormatting sqref="M169">
    <cfRule type="cellIs" dxfId="97" priority="104" operator="lessThan">
      <formula>L169</formula>
    </cfRule>
  </conditionalFormatting>
  <conditionalFormatting sqref="M169">
    <cfRule type="cellIs" dxfId="96" priority="103" operator="lessThan">
      <formula>L169</formula>
    </cfRule>
  </conditionalFormatting>
  <conditionalFormatting sqref="M169">
    <cfRule type="cellIs" dxfId="95" priority="102" operator="lessThan">
      <formula>L169</formula>
    </cfRule>
  </conditionalFormatting>
  <conditionalFormatting sqref="M169">
    <cfRule type="cellIs" dxfId="94" priority="101" operator="lessThan">
      <formula>L169</formula>
    </cfRule>
  </conditionalFormatting>
  <conditionalFormatting sqref="M169">
    <cfRule type="cellIs" dxfId="93" priority="100" operator="lessThan">
      <formula>L169</formula>
    </cfRule>
  </conditionalFormatting>
  <conditionalFormatting sqref="M169">
    <cfRule type="cellIs" dxfId="92" priority="99" operator="lessThan">
      <formula>L169</formula>
    </cfRule>
  </conditionalFormatting>
  <conditionalFormatting sqref="M169">
    <cfRule type="cellIs" dxfId="91" priority="98" operator="lessThan">
      <formula>L169</formula>
    </cfRule>
  </conditionalFormatting>
  <conditionalFormatting sqref="M169">
    <cfRule type="cellIs" dxfId="90" priority="97" operator="lessThan">
      <formula>L169</formula>
    </cfRule>
  </conditionalFormatting>
  <conditionalFormatting sqref="M169">
    <cfRule type="cellIs" dxfId="89" priority="96" operator="lessThan">
      <formula>L169</formula>
    </cfRule>
  </conditionalFormatting>
  <conditionalFormatting sqref="M168">
    <cfRule type="cellIs" dxfId="88" priority="95" operator="lessThan">
      <formula>L168</formula>
    </cfRule>
  </conditionalFormatting>
  <conditionalFormatting sqref="M169">
    <cfRule type="cellIs" dxfId="87" priority="94" operator="lessThan">
      <formula>L169</formula>
    </cfRule>
  </conditionalFormatting>
  <conditionalFormatting sqref="M168">
    <cfRule type="cellIs" dxfId="86" priority="93" operator="lessThan">
      <formula>L168</formula>
    </cfRule>
  </conditionalFormatting>
  <conditionalFormatting sqref="M168">
    <cfRule type="cellIs" dxfId="85" priority="92" operator="lessThan">
      <formula>L168</formula>
    </cfRule>
  </conditionalFormatting>
  <conditionalFormatting sqref="M168">
    <cfRule type="cellIs" dxfId="84" priority="91" operator="lessThan">
      <formula>L168</formula>
    </cfRule>
  </conditionalFormatting>
  <conditionalFormatting sqref="M169">
    <cfRule type="cellIs" dxfId="83" priority="90" operator="lessThan">
      <formula>L169</formula>
    </cfRule>
  </conditionalFormatting>
  <conditionalFormatting sqref="M169">
    <cfRule type="cellIs" dxfId="82" priority="89" operator="lessThan">
      <formula>L169</formula>
    </cfRule>
  </conditionalFormatting>
  <conditionalFormatting sqref="M169">
    <cfRule type="cellIs" dxfId="81" priority="88" operator="lessThan">
      <formula>L169</formula>
    </cfRule>
  </conditionalFormatting>
  <conditionalFormatting sqref="M169">
    <cfRule type="cellIs" dxfId="80" priority="87" operator="lessThan">
      <formula>L169</formula>
    </cfRule>
  </conditionalFormatting>
  <conditionalFormatting sqref="M168">
    <cfRule type="cellIs" dxfId="79" priority="82" operator="lessThan">
      <formula>L168</formula>
    </cfRule>
  </conditionalFormatting>
  <conditionalFormatting sqref="M168">
    <cfRule type="cellIs" dxfId="78" priority="81" operator="lessThan">
      <formula>L168</formula>
    </cfRule>
  </conditionalFormatting>
  <conditionalFormatting sqref="M169">
    <cfRule type="cellIs" dxfId="77" priority="73" operator="lessThan">
      <formula>L169</formula>
    </cfRule>
  </conditionalFormatting>
  <conditionalFormatting sqref="M169">
    <cfRule type="cellIs" dxfId="76" priority="72" operator="lessThan">
      <formula>L169</formula>
    </cfRule>
  </conditionalFormatting>
  <conditionalFormatting sqref="M169">
    <cfRule type="cellIs" dxfId="75" priority="78" operator="lessThan">
      <formula>L169</formula>
    </cfRule>
  </conditionalFormatting>
  <conditionalFormatting sqref="M169">
    <cfRule type="cellIs" dxfId="74" priority="77" operator="lessThan">
      <formula>L169</formula>
    </cfRule>
  </conditionalFormatting>
  <conditionalFormatting sqref="M169">
    <cfRule type="cellIs" dxfId="73" priority="76" operator="lessThan">
      <formula>L169</formula>
    </cfRule>
  </conditionalFormatting>
  <conditionalFormatting sqref="M169">
    <cfRule type="cellIs" dxfId="72" priority="75" operator="lessThan">
      <formula>L169</formula>
    </cfRule>
  </conditionalFormatting>
  <conditionalFormatting sqref="M169">
    <cfRule type="cellIs" dxfId="71" priority="74" operator="lessThan">
      <formula>L169</formula>
    </cfRule>
  </conditionalFormatting>
  <conditionalFormatting sqref="M169">
    <cfRule type="cellIs" dxfId="70" priority="71" operator="lessThan">
      <formula>L169</formula>
    </cfRule>
  </conditionalFormatting>
  <conditionalFormatting sqref="M169">
    <cfRule type="cellIs" dxfId="69" priority="70" operator="lessThan">
      <formula>L169</formula>
    </cfRule>
  </conditionalFormatting>
  <conditionalFormatting sqref="M168">
    <cfRule type="cellIs" dxfId="68" priority="47" operator="lessThan">
      <formula>L168</formula>
    </cfRule>
  </conditionalFormatting>
  <conditionalFormatting sqref="M169">
    <cfRule type="cellIs" dxfId="67" priority="46" operator="lessThan">
      <formula>L169</formula>
    </cfRule>
  </conditionalFormatting>
  <conditionalFormatting sqref="M168">
    <cfRule type="cellIs" dxfId="66" priority="45" operator="lessThan">
      <formula>L168</formula>
    </cfRule>
  </conditionalFormatting>
  <conditionalFormatting sqref="M168">
    <cfRule type="cellIs" dxfId="65" priority="44" operator="lessThan">
      <formula>L168</formula>
    </cfRule>
  </conditionalFormatting>
  <conditionalFormatting sqref="M168">
    <cfRule type="cellIs" dxfId="64" priority="41" operator="lessThan">
      <formula>L168</formula>
    </cfRule>
  </conditionalFormatting>
  <conditionalFormatting sqref="M168">
    <cfRule type="cellIs" dxfId="63" priority="40" operator="lessThan">
      <formula>L168</formula>
    </cfRule>
  </conditionalFormatting>
  <conditionalFormatting sqref="M169">
    <cfRule type="cellIs" dxfId="62" priority="69" operator="lessThan">
      <formula>L169</formula>
    </cfRule>
  </conditionalFormatting>
  <conditionalFormatting sqref="M169">
    <cfRule type="cellIs" dxfId="61" priority="68" operator="lessThan">
      <formula>L169</formula>
    </cfRule>
  </conditionalFormatting>
  <conditionalFormatting sqref="M169">
    <cfRule type="cellIs" dxfId="60" priority="67" operator="lessThan">
      <formula>L169</formula>
    </cfRule>
  </conditionalFormatting>
  <conditionalFormatting sqref="M169">
    <cfRule type="cellIs" dxfId="59" priority="66" operator="lessThan">
      <formula>L169</formula>
    </cfRule>
  </conditionalFormatting>
  <conditionalFormatting sqref="M169">
    <cfRule type="cellIs" dxfId="58" priority="65" operator="lessThan">
      <formula>L169</formula>
    </cfRule>
  </conditionalFormatting>
  <conditionalFormatting sqref="M169">
    <cfRule type="cellIs" dxfId="57" priority="64" operator="lessThan">
      <formula>L169</formula>
    </cfRule>
  </conditionalFormatting>
  <conditionalFormatting sqref="M169">
    <cfRule type="cellIs" dxfId="56" priority="63" operator="lessThan">
      <formula>L169</formula>
    </cfRule>
  </conditionalFormatting>
  <conditionalFormatting sqref="M169">
    <cfRule type="cellIs" dxfId="55" priority="62" operator="lessThan">
      <formula>L169</formula>
    </cfRule>
  </conditionalFormatting>
  <conditionalFormatting sqref="M169">
    <cfRule type="cellIs" dxfId="54" priority="61" operator="lessThan">
      <formula>L169</formula>
    </cfRule>
  </conditionalFormatting>
  <conditionalFormatting sqref="M169">
    <cfRule type="cellIs" dxfId="53" priority="60" operator="lessThan">
      <formula>L169</formula>
    </cfRule>
  </conditionalFormatting>
  <conditionalFormatting sqref="M169">
    <cfRule type="cellIs" dxfId="52" priority="59" operator="lessThan">
      <formula>L169</formula>
    </cfRule>
  </conditionalFormatting>
  <conditionalFormatting sqref="M169">
    <cfRule type="cellIs" dxfId="51" priority="58" operator="lessThan">
      <formula>L169</formula>
    </cfRule>
  </conditionalFormatting>
  <conditionalFormatting sqref="M169">
    <cfRule type="cellIs" dxfId="50" priority="57" operator="lessThan">
      <formula>L169</formula>
    </cfRule>
  </conditionalFormatting>
  <conditionalFormatting sqref="M168">
    <cfRule type="cellIs" dxfId="49" priority="56" operator="lessThan">
      <formula>L168</formula>
    </cfRule>
  </conditionalFormatting>
  <conditionalFormatting sqref="M169">
    <cfRule type="cellIs" dxfId="48" priority="55" operator="lessThan">
      <formula>L169</formula>
    </cfRule>
  </conditionalFormatting>
  <conditionalFormatting sqref="M168">
    <cfRule type="cellIs" dxfId="47" priority="54" operator="lessThan">
      <formula>L168</formula>
    </cfRule>
  </conditionalFormatting>
  <conditionalFormatting sqref="M168">
    <cfRule type="cellIs" dxfId="46" priority="53" operator="lessThan">
      <formula>L168</formula>
    </cfRule>
  </conditionalFormatting>
  <conditionalFormatting sqref="M168">
    <cfRule type="cellIs" dxfId="45" priority="52" operator="lessThan">
      <formula>L168</formula>
    </cfRule>
  </conditionalFormatting>
  <conditionalFormatting sqref="M169">
    <cfRule type="cellIs" dxfId="44" priority="51" operator="lessThan">
      <formula>L169</formula>
    </cfRule>
  </conditionalFormatting>
  <conditionalFormatting sqref="M169">
    <cfRule type="cellIs" dxfId="43" priority="50" operator="lessThan">
      <formula>L169</formula>
    </cfRule>
  </conditionalFormatting>
  <conditionalFormatting sqref="M169">
    <cfRule type="cellIs" dxfId="42" priority="49" operator="lessThan">
      <formula>L169</formula>
    </cfRule>
  </conditionalFormatting>
  <conditionalFormatting sqref="M169">
    <cfRule type="cellIs" dxfId="41" priority="48" operator="lessThan">
      <formula>L169</formula>
    </cfRule>
  </conditionalFormatting>
  <conditionalFormatting sqref="M168">
    <cfRule type="cellIs" dxfId="40" priority="43" operator="lessThan">
      <formula>L168</formula>
    </cfRule>
  </conditionalFormatting>
  <conditionalFormatting sqref="M168">
    <cfRule type="cellIs" dxfId="39" priority="42" operator="lessThan">
      <formula>L168</formula>
    </cfRule>
  </conditionalFormatting>
  <conditionalFormatting sqref="M169">
    <cfRule type="cellIs" dxfId="38" priority="34" operator="lessThan">
      <formula>L169</formula>
    </cfRule>
  </conditionalFormatting>
  <conditionalFormatting sqref="M169">
    <cfRule type="cellIs" dxfId="37" priority="33" operator="lessThan">
      <formula>L169</formula>
    </cfRule>
  </conditionalFormatting>
  <conditionalFormatting sqref="M169">
    <cfRule type="cellIs" dxfId="36" priority="39" operator="lessThan">
      <formula>L169</formula>
    </cfRule>
  </conditionalFormatting>
  <conditionalFormatting sqref="M169">
    <cfRule type="cellIs" dxfId="35" priority="38" operator="lessThan">
      <formula>L169</formula>
    </cfRule>
  </conditionalFormatting>
  <conditionalFormatting sqref="M169">
    <cfRule type="cellIs" dxfId="34" priority="37" operator="lessThan">
      <formula>L169</formula>
    </cfRule>
  </conditionalFormatting>
  <conditionalFormatting sqref="M169">
    <cfRule type="cellIs" dxfId="33" priority="36" operator="lessThan">
      <formula>L169</formula>
    </cfRule>
  </conditionalFormatting>
  <conditionalFormatting sqref="M169">
    <cfRule type="cellIs" dxfId="32" priority="35" operator="lessThan">
      <formula>L169</formula>
    </cfRule>
  </conditionalFormatting>
  <conditionalFormatting sqref="M169">
    <cfRule type="cellIs" dxfId="31" priority="32" operator="lessThan">
      <formula>L169</formula>
    </cfRule>
  </conditionalFormatting>
  <conditionalFormatting sqref="M169">
    <cfRule type="cellIs" dxfId="30" priority="31" operator="lessThan">
      <formula>L169</formula>
    </cfRule>
  </conditionalFormatting>
  <conditionalFormatting sqref="M168">
    <cfRule type="cellIs" dxfId="29" priority="18" operator="lessThan">
      <formula>L168</formula>
    </cfRule>
  </conditionalFormatting>
  <conditionalFormatting sqref="M168">
    <cfRule type="cellIs" dxfId="28" priority="16" operator="lessThan">
      <formula>L168</formula>
    </cfRule>
  </conditionalFormatting>
  <conditionalFormatting sqref="M169">
    <cfRule type="cellIs" dxfId="27" priority="15" operator="lessThan">
      <formula>L169</formula>
    </cfRule>
  </conditionalFormatting>
  <conditionalFormatting sqref="M169">
    <cfRule type="cellIs" dxfId="26" priority="14" operator="lessThan">
      <formula>L169</formula>
    </cfRule>
  </conditionalFormatting>
  <conditionalFormatting sqref="M169">
    <cfRule type="cellIs" dxfId="25" priority="30" operator="lessThan">
      <formula>L169</formula>
    </cfRule>
  </conditionalFormatting>
  <conditionalFormatting sqref="M169">
    <cfRule type="cellIs" dxfId="24" priority="29" operator="lessThan">
      <formula>L169</formula>
    </cfRule>
  </conditionalFormatting>
  <conditionalFormatting sqref="M169">
    <cfRule type="cellIs" dxfId="23" priority="28" operator="lessThan">
      <formula>L169</formula>
    </cfRule>
  </conditionalFormatting>
  <conditionalFormatting sqref="M169">
    <cfRule type="cellIs" dxfId="22" priority="27" operator="lessThan">
      <formula>L169</formula>
    </cfRule>
  </conditionalFormatting>
  <conditionalFormatting sqref="M168">
    <cfRule type="cellIs" dxfId="21" priority="26" operator="lessThan">
      <formula>L168</formula>
    </cfRule>
  </conditionalFormatting>
  <conditionalFormatting sqref="M169">
    <cfRule type="cellIs" dxfId="20" priority="25" operator="lessThan">
      <formula>L169</formula>
    </cfRule>
  </conditionalFormatting>
  <conditionalFormatting sqref="M168">
    <cfRule type="cellIs" dxfId="19" priority="24" operator="lessThan">
      <formula>L168</formula>
    </cfRule>
  </conditionalFormatting>
  <conditionalFormatting sqref="M168">
    <cfRule type="cellIs" dxfId="18" priority="23" operator="lessThan">
      <formula>L168</formula>
    </cfRule>
  </conditionalFormatting>
  <conditionalFormatting sqref="M168">
    <cfRule type="cellIs" dxfId="17" priority="22" operator="lessThan">
      <formula>L168</formula>
    </cfRule>
  </conditionalFormatting>
  <conditionalFormatting sqref="M168">
    <cfRule type="cellIs" dxfId="16" priority="21" operator="lessThan">
      <formula>L168</formula>
    </cfRule>
  </conditionalFormatting>
  <conditionalFormatting sqref="M168">
    <cfRule type="cellIs" dxfId="15" priority="20" operator="lessThan">
      <formula>L168</formula>
    </cfRule>
  </conditionalFormatting>
  <conditionalFormatting sqref="M168">
    <cfRule type="cellIs" dxfId="14" priority="19" operator="lessThan">
      <formula>L168</formula>
    </cfRule>
  </conditionalFormatting>
  <conditionalFormatting sqref="M168">
    <cfRule type="cellIs" dxfId="13" priority="17" operator="lessThan">
      <formula>L168</formula>
    </cfRule>
  </conditionalFormatting>
  <conditionalFormatting sqref="M169">
    <cfRule type="cellIs" dxfId="12" priority="13" operator="lessThan">
      <formula>L169</formula>
    </cfRule>
  </conditionalFormatting>
  <conditionalFormatting sqref="M169">
    <cfRule type="cellIs" dxfId="11" priority="12" operator="lessThan">
      <formula>L169</formula>
    </cfRule>
  </conditionalFormatting>
  <conditionalFormatting sqref="M169">
    <cfRule type="cellIs" dxfId="10" priority="7" operator="lessThan">
      <formula>L169</formula>
    </cfRule>
  </conditionalFormatting>
  <conditionalFormatting sqref="M169">
    <cfRule type="cellIs" dxfId="9" priority="6" operator="lessThan">
      <formula>L169</formula>
    </cfRule>
  </conditionalFormatting>
  <conditionalFormatting sqref="M169">
    <cfRule type="cellIs" dxfId="8" priority="5" operator="lessThan">
      <formula>L169</formula>
    </cfRule>
  </conditionalFormatting>
  <conditionalFormatting sqref="M169">
    <cfRule type="cellIs" dxfId="7" priority="2" operator="lessThan">
      <formula>L169</formula>
    </cfRule>
  </conditionalFormatting>
  <conditionalFormatting sqref="M169">
    <cfRule type="cellIs" dxfId="6" priority="1" operator="lessThan">
      <formula>L169</formula>
    </cfRule>
  </conditionalFormatting>
  <conditionalFormatting sqref="M169">
    <cfRule type="cellIs" dxfId="5" priority="11" operator="lessThan">
      <formula>L169</formula>
    </cfRule>
  </conditionalFormatting>
  <conditionalFormatting sqref="M169">
    <cfRule type="cellIs" dxfId="4" priority="10" operator="lessThan">
      <formula>L169</formula>
    </cfRule>
  </conditionalFormatting>
  <conditionalFormatting sqref="M169">
    <cfRule type="cellIs" dxfId="3" priority="9" operator="lessThan">
      <formula>L169</formula>
    </cfRule>
  </conditionalFormatting>
  <conditionalFormatting sqref="M169">
    <cfRule type="cellIs" dxfId="2" priority="8" operator="lessThan">
      <formula>L169</formula>
    </cfRule>
  </conditionalFormatting>
  <conditionalFormatting sqref="M169">
    <cfRule type="cellIs" dxfId="1" priority="4" operator="lessThan">
      <formula>L169</formula>
    </cfRule>
  </conditionalFormatting>
  <conditionalFormatting sqref="M169">
    <cfRule type="cellIs" dxfId="0" priority="3" operator="lessThan">
      <formula>L169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2019-05-24T11:06:11Z</dcterms:modified>
</cp:coreProperties>
</file>