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.Jay\Desktop\Business Intelligence\Excel Dashboard\"/>
    </mc:Choice>
  </mc:AlternateContent>
  <xr:revisionPtr revIDLastSave="0" documentId="13_ncr:1_{6E29A560-5632-4D75-A79E-84E2A23EB257}" xr6:coauthVersionLast="47" xr6:coauthVersionMax="47" xr10:uidLastSave="{00000000-0000-0000-0000-000000000000}"/>
  <bookViews>
    <workbookView xWindow="-120" yWindow="-120" windowWidth="19440" windowHeight="11790" xr2:uid="{10F6E4E1-EEB6-4C75-964E-DC4B5FA2772B}"/>
  </bookViews>
  <sheets>
    <sheet name="Menu" sheetId="1" r:id="rId1"/>
    <sheet name="Product" sheetId="2" r:id="rId2"/>
    <sheet name="Sales" sheetId="3" r:id="rId3"/>
    <sheet name="Rough" sheetId="4" r:id="rId4"/>
    <sheet name="Expenses" sheetId="5" r:id="rId5"/>
    <sheet name="DataDashbo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C7" i="5"/>
  <c r="E3" i="6"/>
  <c r="K18" i="6" s="1"/>
  <c r="L18" i="6" s="1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6" i="3"/>
  <c r="L7" i="3"/>
  <c r="M7" i="3" s="1"/>
  <c r="L8" i="3"/>
  <c r="M8" i="3" s="1"/>
  <c r="L9" i="3"/>
  <c r="L10" i="3"/>
  <c r="L11" i="3"/>
  <c r="L12" i="3"/>
  <c r="M12" i="3" s="1"/>
  <c r="L13" i="3"/>
  <c r="M13" i="3" s="1"/>
  <c r="L14" i="3"/>
  <c r="M14" i="3" s="1"/>
  <c r="L15" i="3"/>
  <c r="M15" i="3" s="1"/>
  <c r="L16" i="3"/>
  <c r="M16" i="3" s="1"/>
  <c r="L17" i="3"/>
  <c r="M17" i="3" s="1"/>
  <c r="L18" i="3"/>
  <c r="M18" i="3" s="1"/>
  <c r="L19" i="3"/>
  <c r="M19" i="3" s="1"/>
  <c r="L20" i="3"/>
  <c r="L21" i="3"/>
  <c r="M21" i="3" s="1"/>
  <c r="L22" i="3"/>
  <c r="M22" i="3" s="1"/>
  <c r="L23" i="3"/>
  <c r="L24" i="3"/>
  <c r="M24" i="3" s="1"/>
  <c r="L25" i="3"/>
  <c r="M25" i="3" s="1"/>
  <c r="L26" i="3"/>
  <c r="M26" i="3" s="1"/>
  <c r="L27" i="3"/>
  <c r="L28" i="3"/>
  <c r="L29" i="3"/>
  <c r="M29" i="3" s="1"/>
  <c r="L30" i="3"/>
  <c r="M30" i="3" s="1"/>
  <c r="L31" i="3"/>
  <c r="M31" i="3" s="1"/>
  <c r="L32" i="3"/>
  <c r="M32" i="3" s="1"/>
  <c r="L33" i="3"/>
  <c r="M33" i="3" s="1"/>
  <c r="L34" i="3"/>
  <c r="M34" i="3" s="1"/>
  <c r="L35" i="3"/>
  <c r="M35" i="3" s="1"/>
  <c r="L36" i="3"/>
  <c r="M36" i="3" s="1"/>
  <c r="L37" i="3"/>
  <c r="M37" i="3" s="1"/>
  <c r="L38" i="3"/>
  <c r="M38" i="3" s="1"/>
  <c r="L39" i="3"/>
  <c r="L40" i="3"/>
  <c r="M40" i="3" s="1"/>
  <c r="L41" i="3"/>
  <c r="L42" i="3"/>
  <c r="M42" i="3" s="1"/>
  <c r="L43" i="3"/>
  <c r="M43" i="3" s="1"/>
  <c r="L44" i="3"/>
  <c r="M44" i="3" s="1"/>
  <c r="L45" i="3"/>
  <c r="M45" i="3" s="1"/>
  <c r="L46" i="3"/>
  <c r="M46" i="3" s="1"/>
  <c r="L47" i="3"/>
  <c r="M47" i="3" s="1"/>
  <c r="L48" i="3"/>
  <c r="M48" i="3" s="1"/>
  <c r="L49" i="3"/>
  <c r="M49" i="3" s="1"/>
  <c r="L50" i="3"/>
  <c r="M50" i="3" s="1"/>
  <c r="L51" i="3"/>
  <c r="M51" i="3" s="1"/>
  <c r="L52" i="3"/>
  <c r="M52" i="3" s="1"/>
  <c r="L53" i="3"/>
  <c r="M53" i="3" s="1"/>
  <c r="L54" i="3"/>
  <c r="M54" i="3" s="1"/>
  <c r="L55" i="3"/>
  <c r="M55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62" i="3"/>
  <c r="L63" i="3"/>
  <c r="L64" i="3"/>
  <c r="M64" i="3" s="1"/>
  <c r="L65" i="3"/>
  <c r="L66" i="3"/>
  <c r="M66" i="3" s="1"/>
  <c r="L67" i="3"/>
  <c r="L68" i="3"/>
  <c r="M68" i="3" s="1"/>
  <c r="L69" i="3"/>
  <c r="M69" i="3" s="1"/>
  <c r="L70" i="3"/>
  <c r="L71" i="3"/>
  <c r="M71" i="3" s="1"/>
  <c r="L72" i="3"/>
  <c r="M72" i="3" s="1"/>
  <c r="L73" i="3"/>
  <c r="L74" i="3"/>
  <c r="L75" i="3"/>
  <c r="M75" i="3" s="1"/>
  <c r="L76" i="3"/>
  <c r="M76" i="3" s="1"/>
  <c r="L77" i="3"/>
  <c r="M77" i="3" s="1"/>
  <c r="L78" i="3"/>
  <c r="M78" i="3" s="1"/>
  <c r="L79" i="3"/>
  <c r="M79" i="3" s="1"/>
  <c r="L80" i="3"/>
  <c r="M80" i="3" s="1"/>
  <c r="L81" i="3"/>
  <c r="L82" i="3"/>
  <c r="M82" i="3" s="1"/>
  <c r="L83" i="3"/>
  <c r="M83" i="3" s="1"/>
  <c r="L84" i="3"/>
  <c r="M84" i="3" s="1"/>
  <c r="L85" i="3"/>
  <c r="L86" i="3"/>
  <c r="L87" i="3"/>
  <c r="M87" i="3" s="1"/>
  <c r="L88" i="3"/>
  <c r="M88" i="3" s="1"/>
  <c r="L89" i="3"/>
  <c r="L90" i="3"/>
  <c r="L91" i="3"/>
  <c r="M91" i="3" s="1"/>
  <c r="L92" i="3"/>
  <c r="M92" i="3" s="1"/>
  <c r="L93" i="3"/>
  <c r="L94" i="3"/>
  <c r="M94" i="3" s="1"/>
  <c r="L95" i="3"/>
  <c r="M95" i="3" s="1"/>
  <c r="L96" i="3"/>
  <c r="M96" i="3" s="1"/>
  <c r="L97" i="3"/>
  <c r="L98" i="3"/>
  <c r="L99" i="3"/>
  <c r="M99" i="3" s="1"/>
  <c r="L100" i="3"/>
  <c r="L6" i="3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K52" i="3" s="1"/>
  <c r="J53" i="3"/>
  <c r="K53" i="3" s="1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K60" i="3" s="1"/>
  <c r="J61" i="3"/>
  <c r="K61" i="3" s="1"/>
  <c r="J62" i="3"/>
  <c r="K62" i="3" s="1"/>
  <c r="J63" i="3"/>
  <c r="K63" i="3" s="1"/>
  <c r="J64" i="3"/>
  <c r="K64" i="3" s="1"/>
  <c r="J65" i="3"/>
  <c r="K65" i="3" s="1"/>
  <c r="J66" i="3"/>
  <c r="K66" i="3" s="1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K73" i="3" s="1"/>
  <c r="J74" i="3"/>
  <c r="K74" i="3" s="1"/>
  <c r="J75" i="3"/>
  <c r="K75" i="3" s="1"/>
  <c r="J76" i="3"/>
  <c r="K76" i="3" s="1"/>
  <c r="J77" i="3"/>
  <c r="K77" i="3" s="1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K85" i="3" s="1"/>
  <c r="J86" i="3"/>
  <c r="K86" i="3" s="1"/>
  <c r="J87" i="3"/>
  <c r="K87" i="3" s="1"/>
  <c r="J88" i="3"/>
  <c r="K88" i="3" s="1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95" i="3"/>
  <c r="K95" i="3" s="1"/>
  <c r="J96" i="3"/>
  <c r="K96" i="3" s="1"/>
  <c r="J97" i="3"/>
  <c r="K97" i="3" s="1"/>
  <c r="J98" i="3"/>
  <c r="K98" i="3" s="1"/>
  <c r="J99" i="3"/>
  <c r="K99" i="3" s="1"/>
  <c r="J100" i="3"/>
  <c r="K100" i="3" s="1"/>
  <c r="J6" i="3"/>
  <c r="K6" i="3" s="1"/>
  <c r="F3" i="6"/>
  <c r="S9" i="6" s="1"/>
  <c r="T9" i="6" s="1"/>
  <c r="I6" i="6"/>
  <c r="C6" i="5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6" i="2"/>
  <c r="D6" i="5"/>
  <c r="A6" i="5"/>
  <c r="N99" i="3"/>
  <c r="O99" i="3" s="1"/>
  <c r="M73" i="3"/>
  <c r="M81" i="3"/>
  <c r="M85" i="3"/>
  <c r="M89" i="3"/>
  <c r="M93" i="3"/>
  <c r="M97" i="3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6" i="2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F22" i="6" l="1"/>
  <c r="E8" i="6"/>
  <c r="N100" i="3"/>
  <c r="O100" i="3" s="1"/>
  <c r="N98" i="3"/>
  <c r="O98" i="3" s="1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F8" i="6"/>
  <c r="C38" i="6"/>
  <c r="C36" i="6"/>
  <c r="C34" i="6"/>
  <c r="C32" i="6"/>
  <c r="C30" i="6"/>
  <c r="C28" i="6"/>
  <c r="C26" i="6"/>
  <c r="C24" i="6"/>
  <c r="C22" i="6"/>
  <c r="C20" i="6"/>
  <c r="C18" i="6"/>
  <c r="C16" i="6"/>
  <c r="C14" i="6"/>
  <c r="C12" i="6"/>
  <c r="C10" i="6"/>
  <c r="D8" i="6"/>
  <c r="K22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C8" i="6"/>
  <c r="C37" i="6"/>
  <c r="C35" i="6"/>
  <c r="C33" i="6"/>
  <c r="C31" i="6"/>
  <c r="C29" i="6"/>
  <c r="C27" i="6"/>
  <c r="C25" i="6"/>
  <c r="C23" i="6"/>
  <c r="C21" i="6"/>
  <c r="C19" i="6"/>
  <c r="C17" i="6"/>
  <c r="C15" i="6"/>
  <c r="C13" i="6"/>
  <c r="C11" i="6"/>
  <c r="C9" i="6"/>
  <c r="M100" i="3"/>
  <c r="N96" i="3"/>
  <c r="O96" i="3" s="1"/>
  <c r="M98" i="3"/>
  <c r="N94" i="3"/>
  <c r="O94" i="3" s="1"/>
  <c r="N90" i="3"/>
  <c r="O90" i="3" s="1"/>
  <c r="M90" i="3"/>
  <c r="N92" i="3"/>
  <c r="O92" i="3" s="1"/>
  <c r="N97" i="3"/>
  <c r="O97" i="3" s="1"/>
  <c r="N95" i="3"/>
  <c r="O95" i="3" s="1"/>
  <c r="N88" i="3"/>
  <c r="O88" i="3" s="1"/>
  <c r="N93" i="3"/>
  <c r="O93" i="3" s="1"/>
  <c r="N91" i="3"/>
  <c r="O91" i="3" s="1"/>
  <c r="N89" i="3"/>
  <c r="O89" i="3" s="1"/>
  <c r="N84" i="3"/>
  <c r="O84" i="3" s="1"/>
  <c r="N86" i="3"/>
  <c r="O86" i="3" s="1"/>
  <c r="M86" i="3"/>
  <c r="N82" i="3"/>
  <c r="O82" i="3" s="1"/>
  <c r="N87" i="3"/>
  <c r="O87" i="3" s="1"/>
  <c r="N85" i="3"/>
  <c r="O85" i="3" s="1"/>
  <c r="N83" i="3"/>
  <c r="O83" i="3" s="1"/>
  <c r="N80" i="3"/>
  <c r="O80" i="3" s="1"/>
  <c r="N81" i="3"/>
  <c r="O81" i="3" s="1"/>
  <c r="N76" i="3"/>
  <c r="O76" i="3" s="1"/>
  <c r="N78" i="3"/>
  <c r="O78" i="3" s="1"/>
  <c r="N72" i="3"/>
  <c r="O72" i="3" s="1"/>
  <c r="N79" i="3"/>
  <c r="O79" i="3" s="1"/>
  <c r="N77" i="3"/>
  <c r="O77" i="3" s="1"/>
  <c r="N75" i="3"/>
  <c r="O75" i="3" s="1"/>
  <c r="N74" i="3"/>
  <c r="O74" i="3" s="1"/>
  <c r="N70" i="3"/>
  <c r="O70" i="3" s="1"/>
  <c r="M74" i="3"/>
  <c r="M70" i="3"/>
  <c r="N73" i="3"/>
  <c r="O73" i="3" s="1"/>
  <c r="N71" i="3"/>
  <c r="O71" i="3" s="1"/>
  <c r="N66" i="3"/>
  <c r="O66" i="3" s="1"/>
  <c r="N62" i="3"/>
  <c r="O62" i="3" s="1"/>
  <c r="M62" i="3"/>
  <c r="N69" i="3"/>
  <c r="O69" i="3" s="1"/>
  <c r="N67" i="3"/>
  <c r="O67" i="3" s="1"/>
  <c r="N65" i="3"/>
  <c r="O65" i="3" s="1"/>
  <c r="N63" i="3"/>
  <c r="O63" i="3" s="1"/>
  <c r="M67" i="3"/>
  <c r="M65" i="3"/>
  <c r="M63" i="3"/>
  <c r="N68" i="3"/>
  <c r="O68" i="3" s="1"/>
  <c r="N64" i="3"/>
  <c r="O64" i="3" s="1"/>
  <c r="N58" i="3"/>
  <c r="O58" i="3" s="1"/>
  <c r="N60" i="3"/>
  <c r="O60" i="3" s="1"/>
  <c r="N54" i="3"/>
  <c r="O54" i="3" s="1"/>
  <c r="N61" i="3"/>
  <c r="O61" i="3" s="1"/>
  <c r="N59" i="3"/>
  <c r="O59" i="3" s="1"/>
  <c r="N57" i="3"/>
  <c r="O57" i="3" s="1"/>
  <c r="N43" i="3"/>
  <c r="O43" i="3" s="1"/>
  <c r="N56" i="3"/>
  <c r="O56" i="3" s="1"/>
  <c r="N50" i="3"/>
  <c r="O50" i="3" s="1"/>
  <c r="N55" i="3"/>
  <c r="O55" i="3" s="1"/>
  <c r="N52" i="3"/>
  <c r="O52" i="3" s="1"/>
  <c r="N47" i="3"/>
  <c r="O47" i="3" s="1"/>
  <c r="N53" i="3"/>
  <c r="O53" i="3" s="1"/>
  <c r="N51" i="3"/>
  <c r="O51" i="3" s="1"/>
  <c r="N49" i="3"/>
  <c r="O49" i="3" s="1"/>
  <c r="N45" i="3"/>
  <c r="O45" i="3" s="1"/>
  <c r="N33" i="3"/>
  <c r="O33" i="3" s="1"/>
  <c r="N40" i="3"/>
  <c r="O40" i="3" s="1"/>
  <c r="U9" i="6" s="1"/>
  <c r="N48" i="3"/>
  <c r="O48" i="3" s="1"/>
  <c r="N46" i="3"/>
  <c r="O46" i="3" s="1"/>
  <c r="N44" i="3"/>
  <c r="O44" i="3" s="1"/>
  <c r="N42" i="3"/>
  <c r="O42" i="3" s="1"/>
  <c r="U10" i="6" s="1"/>
  <c r="N38" i="3"/>
  <c r="O38" i="3" s="1"/>
  <c r="N41" i="3"/>
  <c r="O41" i="3" s="1"/>
  <c r="N39" i="3"/>
  <c r="O39" i="3" s="1"/>
  <c r="M41" i="3"/>
  <c r="M39" i="3"/>
  <c r="N37" i="3"/>
  <c r="O37" i="3" s="1"/>
  <c r="N35" i="3"/>
  <c r="O35" i="3" s="1"/>
  <c r="N36" i="3"/>
  <c r="O36" i="3" s="1"/>
  <c r="N34" i="3"/>
  <c r="O34" i="3" s="1"/>
  <c r="N31" i="3"/>
  <c r="O31" i="3" s="1"/>
  <c r="N32" i="3"/>
  <c r="O32" i="3" s="1"/>
  <c r="N30" i="3"/>
  <c r="O30" i="3" s="1"/>
  <c r="N29" i="3"/>
  <c r="O29" i="3" s="1"/>
  <c r="N27" i="3"/>
  <c r="O27" i="3" s="1"/>
  <c r="M27" i="3"/>
  <c r="N28" i="3"/>
  <c r="O28" i="3" s="1"/>
  <c r="M28" i="3"/>
  <c r="N25" i="3"/>
  <c r="O25" i="3" s="1"/>
  <c r="N26" i="3"/>
  <c r="O26" i="3" s="1"/>
  <c r="N22" i="3"/>
  <c r="O22" i="3" s="1"/>
  <c r="N24" i="3"/>
  <c r="O24" i="3" s="1"/>
  <c r="N12" i="3"/>
  <c r="O12" i="3" s="1"/>
  <c r="N23" i="3"/>
  <c r="O23" i="3" s="1"/>
  <c r="M23" i="3"/>
  <c r="N21" i="3"/>
  <c r="O21" i="3" s="1"/>
  <c r="N19" i="3"/>
  <c r="O19" i="3" s="1"/>
  <c r="N20" i="3"/>
  <c r="O20" i="3" s="1"/>
  <c r="M20" i="3"/>
  <c r="N17" i="3"/>
  <c r="O17" i="3" s="1"/>
  <c r="N18" i="3"/>
  <c r="O18" i="3" s="1"/>
  <c r="N15" i="3"/>
  <c r="O15" i="3" s="1"/>
  <c r="N16" i="3"/>
  <c r="O16" i="3" s="1"/>
  <c r="N14" i="3"/>
  <c r="O14" i="3" s="1"/>
  <c r="N8" i="3"/>
  <c r="O8" i="3" s="1"/>
  <c r="N10" i="3"/>
  <c r="O10" i="3" s="1"/>
  <c r="M10" i="3"/>
  <c r="N13" i="3"/>
  <c r="O13" i="3" s="1"/>
  <c r="N11" i="3"/>
  <c r="O11" i="3" s="1"/>
  <c r="N9" i="3"/>
  <c r="O9" i="3" s="1"/>
  <c r="M11" i="3"/>
  <c r="M9" i="3"/>
  <c r="L8" i="6"/>
  <c r="M8" i="6" s="1"/>
  <c r="L9" i="6"/>
  <c r="L11" i="6"/>
  <c r="M11" i="6" s="1"/>
  <c r="N11" i="6" s="1"/>
  <c r="O11" i="6" s="1"/>
  <c r="L10" i="6"/>
  <c r="M10" i="6" s="1"/>
  <c r="N10" i="6" s="1"/>
  <c r="O10" i="6" s="1"/>
  <c r="U12" i="6"/>
  <c r="S11" i="6"/>
  <c r="F10" i="6"/>
  <c r="F12" i="6"/>
  <c r="F14" i="6"/>
  <c r="F16" i="6"/>
  <c r="F18" i="6"/>
  <c r="F20" i="6"/>
  <c r="F24" i="6"/>
  <c r="F26" i="6"/>
  <c r="F28" i="6"/>
  <c r="F30" i="6"/>
  <c r="F32" i="6"/>
  <c r="F34" i="6"/>
  <c r="F36" i="6"/>
  <c r="F38" i="6"/>
  <c r="E10" i="6"/>
  <c r="E12" i="6"/>
  <c r="E14" i="6"/>
  <c r="E16" i="6"/>
  <c r="E18" i="6"/>
  <c r="E20" i="6"/>
  <c r="E22" i="6"/>
  <c r="E24" i="6"/>
  <c r="E26" i="6"/>
  <c r="E28" i="6"/>
  <c r="E30" i="6"/>
  <c r="E32" i="6"/>
  <c r="E34" i="6"/>
  <c r="E36" i="6"/>
  <c r="E38" i="6"/>
  <c r="S10" i="6"/>
  <c r="S12" i="6"/>
  <c r="F9" i="6"/>
  <c r="F11" i="6"/>
  <c r="F13" i="6"/>
  <c r="F15" i="6"/>
  <c r="F17" i="6"/>
  <c r="F19" i="6"/>
  <c r="F21" i="6"/>
  <c r="F23" i="6"/>
  <c r="F25" i="6"/>
  <c r="F27" i="6"/>
  <c r="F29" i="6"/>
  <c r="F31" i="6"/>
  <c r="F33" i="6"/>
  <c r="F35" i="6"/>
  <c r="F37" i="6"/>
  <c r="E9" i="6"/>
  <c r="E11" i="6"/>
  <c r="E13" i="6"/>
  <c r="E35" i="6"/>
  <c r="E31" i="6"/>
  <c r="E27" i="6"/>
  <c r="E23" i="6"/>
  <c r="E19" i="6"/>
  <c r="E15" i="6"/>
  <c r="H20" i="6"/>
  <c r="E37" i="6"/>
  <c r="E33" i="6"/>
  <c r="E29" i="6"/>
  <c r="E25" i="6"/>
  <c r="E21" i="6"/>
  <c r="E17" i="6"/>
  <c r="N7" i="3"/>
  <c r="O7" i="3" s="1"/>
  <c r="N6" i="3"/>
  <c r="O6" i="3" s="1"/>
  <c r="M6" i="3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6" i="2"/>
  <c r="H36" i="6" l="1"/>
  <c r="H28" i="6"/>
  <c r="H18" i="6"/>
  <c r="H10" i="6"/>
  <c r="H38" i="6"/>
  <c r="H26" i="6"/>
  <c r="H12" i="6"/>
  <c r="C39" i="6"/>
  <c r="U11" i="6"/>
  <c r="H34" i="6"/>
  <c r="H14" i="6"/>
  <c r="H22" i="6"/>
  <c r="H30" i="6"/>
  <c r="H33" i="6"/>
  <c r="H25" i="6"/>
  <c r="H17" i="6"/>
  <c r="H9" i="6"/>
  <c r="H37" i="6"/>
  <c r="H29" i="6"/>
  <c r="H21" i="6"/>
  <c r="H13" i="6"/>
  <c r="S13" i="6"/>
  <c r="H16" i="6"/>
  <c r="H24" i="6"/>
  <c r="H32" i="6"/>
  <c r="H35" i="6"/>
  <c r="H31" i="6"/>
  <c r="H27" i="6"/>
  <c r="H23" i="6"/>
  <c r="H19" i="6"/>
  <c r="H15" i="6"/>
  <c r="H11" i="6"/>
  <c r="F39" i="6"/>
  <c r="E39" i="6"/>
  <c r="L12" i="6"/>
  <c r="P10" i="6" s="1"/>
  <c r="M9" i="6"/>
  <c r="N9" i="6" s="1"/>
  <c r="O9" i="6" s="1"/>
  <c r="D39" i="6"/>
  <c r="H8" i="6"/>
  <c r="N8" i="6"/>
  <c r="I11" i="6" l="1"/>
  <c r="I19" i="6"/>
  <c r="I27" i="6"/>
  <c r="I35" i="6"/>
  <c r="I24" i="6"/>
  <c r="I13" i="6"/>
  <c r="I29" i="6"/>
  <c r="I9" i="6"/>
  <c r="I25" i="6"/>
  <c r="I30" i="6"/>
  <c r="I14" i="6"/>
  <c r="I12" i="6"/>
  <c r="I18" i="6"/>
  <c r="I10" i="6"/>
  <c r="I36" i="6"/>
  <c r="I38" i="6"/>
  <c r="I8" i="6"/>
  <c r="I15" i="6"/>
  <c r="I23" i="6"/>
  <c r="I31" i="6"/>
  <c r="I32" i="6"/>
  <c r="I16" i="6"/>
  <c r="I21" i="6"/>
  <c r="I37" i="6"/>
  <c r="I17" i="6"/>
  <c r="I33" i="6"/>
  <c r="I22" i="6"/>
  <c r="I34" i="6"/>
  <c r="I26" i="6"/>
  <c r="I20" i="6"/>
  <c r="I28" i="6"/>
  <c r="H39" i="6"/>
  <c r="U13" i="6"/>
  <c r="L22" i="6" s="1"/>
  <c r="L25" i="6" s="1"/>
  <c r="P11" i="6"/>
  <c r="F6" i="6"/>
  <c r="P8" i="6"/>
  <c r="M12" i="6"/>
  <c r="P9" i="6"/>
  <c r="N12" i="6"/>
  <c r="O8" i="6"/>
  <c r="O12" i="6" s="1"/>
</calcChain>
</file>

<file path=xl/sharedStrings.xml><?xml version="1.0" encoding="utf-8"?>
<sst xmlns="http://schemas.openxmlformats.org/spreadsheetml/2006/main" count="513" uniqueCount="181">
  <si>
    <t>No</t>
  </si>
  <si>
    <t>Product Name</t>
  </si>
  <si>
    <t>Type</t>
  </si>
  <si>
    <t>Units Sold</t>
  </si>
  <si>
    <t>In Stock</t>
  </si>
  <si>
    <t>Remaining Stock</t>
  </si>
  <si>
    <t>Data Stock Table</t>
  </si>
  <si>
    <t>Wall Decorations</t>
  </si>
  <si>
    <t>Sports</t>
  </si>
  <si>
    <t>Jersey</t>
  </si>
  <si>
    <t>Ball</t>
  </si>
  <si>
    <t>Wall paper</t>
  </si>
  <si>
    <t>Tred Mill</t>
  </si>
  <si>
    <t>Accessories</t>
  </si>
  <si>
    <t>Bulan</t>
  </si>
  <si>
    <t>Customer</t>
  </si>
  <si>
    <t>Channel</t>
  </si>
  <si>
    <t>Profit</t>
  </si>
  <si>
    <t>Total Profit</t>
  </si>
  <si>
    <t>Sales Transaction Table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</si>
  <si>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</si>
  <si>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</si>
  <si>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</si>
  <si>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</si>
  <si>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</si>
  <si>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</si>
  <si>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</si>
  <si>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</si>
  <si>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</si>
  <si>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</si>
  <si>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</si>
  <si>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</si>
  <si>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</si>
  <si>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</si>
  <si>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Date</t>
  </si>
  <si>
    <t>WhatsApp</t>
  </si>
  <si>
    <t>Jumia</t>
  </si>
  <si>
    <t>Total Capital</t>
  </si>
  <si>
    <t>Selling Price</t>
  </si>
  <si>
    <t>Total Selling Price</t>
  </si>
  <si>
    <t>Quantity</t>
  </si>
  <si>
    <t>Cost Price</t>
  </si>
  <si>
    <t>Tabel Data Expenses</t>
  </si>
  <si>
    <t>Type Of Expenses</t>
  </si>
  <si>
    <t>Purchase of HP Laptop</t>
  </si>
  <si>
    <t>Cost</t>
  </si>
  <si>
    <t>Month/Year</t>
  </si>
  <si>
    <t>Day</t>
  </si>
  <si>
    <t>Sales Per Month</t>
  </si>
  <si>
    <t>Telegram</t>
  </si>
  <si>
    <t>Instagram</t>
  </si>
  <si>
    <t>Total:</t>
  </si>
  <si>
    <t>Max</t>
  </si>
  <si>
    <t>Total</t>
  </si>
  <si>
    <t>Type of goods</t>
  </si>
  <si>
    <t>Tools</t>
  </si>
  <si>
    <t xml:space="preserve"> </t>
  </si>
  <si>
    <t>Layer 1</t>
  </si>
  <si>
    <t>Layer 2</t>
  </si>
  <si>
    <t>Layer 3</t>
  </si>
  <si>
    <t>Percentage</t>
  </si>
  <si>
    <t>Total Profit Channel</t>
  </si>
  <si>
    <t>Sales Channel</t>
  </si>
  <si>
    <t>Total Jual</t>
  </si>
  <si>
    <t>Shape</t>
  </si>
  <si>
    <t>Total Sales</t>
  </si>
  <si>
    <t>Data Profit</t>
  </si>
  <si>
    <t>Data Expenses</t>
  </si>
  <si>
    <t xml:space="preserve">Month </t>
  </si>
  <si>
    <t>Value</t>
  </si>
  <si>
    <t>Profit / Loss</t>
  </si>
  <si>
    <t>Ribbon</t>
  </si>
  <si>
    <t>Slippers</t>
  </si>
  <si>
    <t>Cap</t>
  </si>
  <si>
    <t>Boots</t>
  </si>
  <si>
    <t>Harmmer</t>
  </si>
  <si>
    <t>Shovel</t>
  </si>
  <si>
    <t>Level</t>
  </si>
  <si>
    <t>Socks</t>
  </si>
  <si>
    <t>Shorts</t>
  </si>
  <si>
    <t>Horns</t>
  </si>
  <si>
    <t>Nails</t>
  </si>
  <si>
    <t>Autumn Guthrie</t>
  </si>
  <si>
    <t>Lesley Kaur</t>
  </si>
  <si>
    <t>Neive Schultz</t>
  </si>
  <si>
    <t>Willie Greaves</t>
  </si>
  <si>
    <t>Jevan English</t>
  </si>
  <si>
    <t>Levi Carson</t>
  </si>
  <si>
    <t>Dilan Dawson</t>
  </si>
  <si>
    <t>Dominik Whyte</t>
  </si>
  <si>
    <t>Alyx Leblanc</t>
  </si>
  <si>
    <t>Penny Hardy</t>
  </si>
  <si>
    <t>Cohan Luna</t>
  </si>
  <si>
    <t>Aarron Yoder</t>
  </si>
  <si>
    <t>Safa Lowe</t>
  </si>
  <si>
    <t>Maxim Bennett</t>
  </si>
  <si>
    <t>Makenzie Peel</t>
  </si>
  <si>
    <t>Xanthe Squires</t>
  </si>
  <si>
    <t>Nishat Macias</t>
  </si>
  <si>
    <t>Stewart Barker</t>
  </si>
  <si>
    <t>Bradlee Cannon</t>
  </si>
  <si>
    <t>Eve Burris</t>
  </si>
  <si>
    <t>Janine Clayton</t>
  </si>
  <si>
    <t>Danika Lu</t>
  </si>
  <si>
    <t>Pearl Sutton</t>
  </si>
  <si>
    <t>Zeynep Hutchinson</t>
  </si>
  <si>
    <t>Halima Justice</t>
  </si>
  <si>
    <t>Jun Kearns</t>
  </si>
  <si>
    <t>Merryn Donaldson</t>
  </si>
  <si>
    <t>Zayd Erickson</t>
  </si>
  <si>
    <t>Lola Mendez</t>
  </si>
  <si>
    <t>Ashton Rankin</t>
  </si>
  <si>
    <t>Kya O'Doherty</t>
  </si>
  <si>
    <t>Belinda Worthington</t>
  </si>
  <si>
    <t>Don Cole</t>
  </si>
  <si>
    <t>Calista Jarvis</t>
  </si>
  <si>
    <t>Esme Vaughn</t>
  </si>
  <si>
    <t>Shah Mora</t>
  </si>
  <si>
    <t>Preston Neale</t>
  </si>
  <si>
    <t>Charleigh Fraser</t>
  </si>
  <si>
    <t>Caprice Armitage</t>
  </si>
  <si>
    <t>Maiya Hunt</t>
  </si>
  <si>
    <t>Marissa Lacey</t>
  </si>
  <si>
    <t>Naeem Villalobos</t>
  </si>
  <si>
    <t>Blair Gutierrez</t>
  </si>
  <si>
    <t>Karl Moon</t>
  </si>
  <si>
    <t>Abdi Thompson</t>
  </si>
  <si>
    <t>Levison Long</t>
  </si>
  <si>
    <t>Darien Mcknight</t>
  </si>
  <si>
    <t>Flora Rodriquez</t>
  </si>
  <si>
    <t>Finlay Pemberton</t>
  </si>
  <si>
    <t>Neave Burrows</t>
  </si>
  <si>
    <t>Yousaf O'Moore</t>
  </si>
  <si>
    <t>Alicja Mccray</t>
  </si>
  <si>
    <t>Kamil Kramer</t>
  </si>
  <si>
    <t>Beatrix Dillon</t>
  </si>
  <si>
    <t>Nora Mckinney</t>
  </si>
  <si>
    <t>Ingrid Shah</t>
  </si>
  <si>
    <t>Rosemary Redmond</t>
  </si>
  <si>
    <t>Fenella Reed</t>
  </si>
  <si>
    <t>Zaina Higgs</t>
  </si>
  <si>
    <t>Nabeel O'Moore</t>
  </si>
  <si>
    <t>Essa Booth</t>
  </si>
  <si>
    <t>Mikaeel Davis</t>
  </si>
  <si>
    <t>Freddie Haigh</t>
  </si>
  <si>
    <t>Raj Diaz</t>
  </si>
  <si>
    <t>Artur Shaw</t>
  </si>
  <si>
    <t>Caio Wong</t>
  </si>
  <si>
    <t>Aden Smyth</t>
  </si>
  <si>
    <t>Alyssia Paine</t>
  </si>
  <si>
    <t>Haaris Blaese</t>
  </si>
  <si>
    <t>Fahad Ratcliffe</t>
  </si>
  <si>
    <t>Luqman Thomson</t>
  </si>
  <si>
    <t>Anja Huber</t>
  </si>
  <si>
    <t>Ailish Burrows</t>
  </si>
  <si>
    <t>Koby Rosales</t>
  </si>
  <si>
    <t>Ellesha Duncan</t>
  </si>
  <si>
    <t>Haydon Bauer</t>
  </si>
  <si>
    <t>Nazifa Rodrigues</t>
  </si>
  <si>
    <t>Jawad Kemp</t>
  </si>
  <si>
    <t>Dante Barr</t>
  </si>
  <si>
    <t>Akbar Pritchard</t>
  </si>
  <si>
    <t>Umar Pope</t>
  </si>
  <si>
    <t>Arjan Travis</t>
  </si>
  <si>
    <t>Humairaa Broadhurst</t>
  </si>
  <si>
    <t>Cherish Ritter</t>
  </si>
  <si>
    <t>Jessie Harrell</t>
  </si>
  <si>
    <t>Imaan Rich</t>
  </si>
  <si>
    <t>Shanay Hopper</t>
  </si>
  <si>
    <t>Simeon Dowling</t>
  </si>
  <si>
    <t>Aston Hussain</t>
  </si>
  <si>
    <t>Alannah Whitley</t>
  </si>
  <si>
    <t>Jess Preece</t>
  </si>
  <si>
    <t>Yvonne Hudson</t>
  </si>
  <si>
    <t>Fionn Hess</t>
  </si>
  <si>
    <t>Hilda Mcclain</t>
  </si>
  <si>
    <t>Melisa Harper</t>
  </si>
  <si>
    <t>Product Type</t>
  </si>
  <si>
    <t>Purchased new shelves</t>
  </si>
  <si>
    <t>Best Selling Products</t>
  </si>
  <si>
    <t>Rem.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</si>
</sst>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GH₵&quot;* #,##0_);_(&quot;GH₵&quot;* \(#,##0\);_(&quot;GH₵&quot;* &quot;-&quot;_);_(@_)"/>
    <numFmt numFmtId="165" formatCode="&quot;GH₵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22"/>
      <color theme="7" tint="-0.249977111117893"/>
      <name val="Calibri Light"/>
      <family val="2"/>
      <scheme val="major"/>
    </font>
    <font>
      <sz val="8"/>
      <name val="Calibri"/>
      <family val="2"/>
      <scheme val="minor"/>
    </font>
    <font>
      <sz val="22"/>
      <color theme="5" tint="-0.499984740745262"/>
      <name val="Calibri Light"/>
      <family val="2"/>
      <scheme val="major"/>
    </font>
    <font>
      <sz val="18"/>
      <color rgb="FF6428D5"/>
      <name val="Calibri Light"/>
      <family val="2"/>
      <scheme val="major"/>
    </font>
    <font>
      <sz val="8"/>
      <color rgb="FF000000"/>
      <name val="Segoe UI"/>
      <family val="2"/>
    </font>
    <font>
      <sz val="11"/>
      <color theme="0"/>
      <name val="Calibri"/>
      <family val="2"/>
      <charset val="1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499984740745262"/>
      <name val="Calibri Light"/>
      <family val="2"/>
      <scheme val="major"/>
    </font>
    <font>
      <sz val="10"/>
      <color theme="0" tint="-0.499984740745262"/>
      <name val="Calibri Light"/>
      <family val="2"/>
      <scheme val="major"/>
    </font>
    <font>
      <b/>
      <sz val="11"/>
      <color theme="1" tint="0.1499984740745262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6428D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5E7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3F9"/>
        <bgColor indexed="64"/>
      </patternFill>
    </fill>
    <fill>
      <patternFill patternType="solid">
        <fgColor rgb="FFE5EAF5"/>
        <bgColor indexed="64"/>
      </patternFill>
    </fill>
    <fill>
      <patternFill patternType="solid">
        <fgColor rgb="FFF4F5FA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6428D5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E5EAF5"/>
      </top>
      <bottom style="thin">
        <color rgb="FFE5EAF5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164" fontId="4" fillId="0" borderId="0" xfId="1" applyFont="1" applyAlignment="1">
      <alignment horizontal="left" vertical="center"/>
    </xf>
    <xf numFmtId="164" fontId="4" fillId="0" borderId="0" xfId="1" applyFont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164" fontId="5" fillId="3" borderId="0" xfId="1" applyFont="1" applyFill="1" applyAlignment="1">
      <alignment horizontal="left" vertic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5" fontId="0" fillId="0" borderId="0" xfId="0" applyNumberFormat="1"/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1" applyFont="1" applyAlignment="1">
      <alignment horizontal="left" vertical="center"/>
    </xf>
    <xf numFmtId="14" fontId="0" fillId="0" borderId="0" xfId="0" applyNumberFormat="1"/>
    <xf numFmtId="0" fontId="0" fillId="0" borderId="3" xfId="0" applyBorder="1"/>
    <xf numFmtId="0" fontId="0" fillId="0" borderId="0" xfId="0" applyNumberFormat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11" fillId="4" borderId="0" xfId="0" applyFont="1" applyFill="1"/>
    <xf numFmtId="164" fontId="0" fillId="0" borderId="0" xfId="1" applyFont="1"/>
    <xf numFmtId="9" fontId="0" fillId="0" borderId="0" xfId="2" applyFont="1"/>
    <xf numFmtId="164" fontId="0" fillId="0" borderId="0" xfId="0" applyNumberFormat="1"/>
    <xf numFmtId="0" fontId="11" fillId="4" borderId="5" xfId="0" applyFont="1" applyFill="1" applyBorder="1"/>
    <xf numFmtId="0" fontId="0" fillId="0" borderId="6" xfId="0" applyBorder="1"/>
    <xf numFmtId="164" fontId="0" fillId="0" borderId="6" xfId="1" applyFont="1" applyBorder="1"/>
    <xf numFmtId="0" fontId="0" fillId="5" borderId="0" xfId="0" applyFill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1" applyFont="1" applyFill="1" applyAlignment="1">
      <alignment horizontal="center" vertical="center"/>
    </xf>
    <xf numFmtId="164" fontId="5" fillId="2" borderId="0" xfId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12" fillId="5" borderId="0" xfId="0" applyFont="1" applyFill="1"/>
    <xf numFmtId="0" fontId="13" fillId="7" borderId="0" xfId="0" applyFont="1" applyFill="1" applyAlignment="1">
      <alignment horizontal="left" vertical="center"/>
    </xf>
    <xf numFmtId="0" fontId="4" fillId="8" borderId="0" xfId="0" applyFont="1" applyFill="1"/>
    <xf numFmtId="0" fontId="14" fillId="6" borderId="0" xfId="0" applyFont="1" applyFill="1" applyAlignment="1">
      <alignment horizontal="left" vertical="center" indent="1"/>
    </xf>
    <xf numFmtId="0" fontId="14" fillId="6" borderId="0" xfId="0" applyFont="1" applyFill="1" applyAlignment="1">
      <alignment vertical="center"/>
    </xf>
    <xf numFmtId="0" fontId="14" fillId="6" borderId="0" xfId="0" applyFont="1" applyFill="1" applyAlignment="1">
      <alignment horizontal="center" vertical="center"/>
    </xf>
    <xf numFmtId="164" fontId="14" fillId="6" borderId="0" xfId="1" applyFont="1" applyFill="1" applyAlignment="1">
      <alignment vertical="center"/>
    </xf>
    <xf numFmtId="0" fontId="14" fillId="9" borderId="0" xfId="0" applyFont="1" applyFill="1" applyAlignment="1">
      <alignment horizontal="left" vertical="center" indent="1"/>
    </xf>
    <xf numFmtId="0" fontId="14" fillId="9" borderId="0" xfId="0" applyFont="1" applyFill="1" applyAlignment="1">
      <alignment vertical="center"/>
    </xf>
    <xf numFmtId="0" fontId="14" fillId="9" borderId="0" xfId="0" applyFont="1" applyFill="1" applyAlignment="1">
      <alignment horizontal="center" vertical="center"/>
    </xf>
    <xf numFmtId="164" fontId="14" fillId="9" borderId="0" xfId="1" applyFont="1" applyFill="1" applyAlignment="1">
      <alignment vertical="center"/>
    </xf>
    <xf numFmtId="0" fontId="15" fillId="7" borderId="0" xfId="0" applyFont="1" applyFill="1" applyAlignment="1">
      <alignment horizontal="left" vertical="center" indent="1"/>
    </xf>
    <xf numFmtId="0" fontId="16" fillId="7" borderId="7" xfId="0" applyFont="1" applyFill="1" applyBorder="1" applyAlignment="1">
      <alignment horizontal="left" vertical="center" indent="1"/>
    </xf>
    <xf numFmtId="0" fontId="16" fillId="7" borderId="7" xfId="0" applyFont="1" applyFill="1" applyBorder="1" applyAlignment="1">
      <alignment vertical="center"/>
    </xf>
    <xf numFmtId="0" fontId="16" fillId="7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3">
    <cellStyle name="Currency [0]" xfId="1" builtinId="7"/>
    <cellStyle name="Normal" xfId="0" builtinId="0"/>
    <cellStyle name="Percent" xfId="2" builtinId="5"/>
  </cellStyles>
  <dxfs count="1">
    <dxf>
      <border>
        <left/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</dxfs>
  <tableStyles count="0" defaultTableStyle="TableStyleMedium2" defaultPivotStyle="PivotStyleLight16"/>
  <colors>
    <mruColors>
      <color rgb="FF00CC66"/>
      <color rgb="FFFF3300"/>
      <color rgb="FFE5E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DataDashboard!$H$7</c:f>
              <c:strCache>
                <c:ptCount val="1"/>
                <c:pt idx="0">
                  <c:v>Total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DataDashboard!$H$8:$H$38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8FF-4958-8CCD-ACB62262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114064"/>
        <c:axId val="554115376"/>
      </c:lineChart>
      <c:lineChart>
        <c:grouping val="standard"/>
        <c:varyColors val="0"/>
        <c:ser>
          <c:idx val="1"/>
          <c:order val="1"/>
          <c:tx>
            <c:strRef>
              <c:f>DataDashboard!$I$7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DataDashboard!$I$8:$I$38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FF-4958-8CCD-ACB62262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674784"/>
        <c:axId val="554992688"/>
      </c:lineChart>
      <c:catAx>
        <c:axId val="554114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554115376"/>
        <c:crosses val="autoZero"/>
        <c:auto val="1"/>
        <c:lblAlgn val="ctr"/>
        <c:lblOffset val="100"/>
        <c:noMultiLvlLbl val="0"/>
      </c:catAx>
      <c:valAx>
        <c:axId val="5541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554114064"/>
        <c:crosses val="autoZero"/>
        <c:crossBetween val="between"/>
      </c:valAx>
      <c:valAx>
        <c:axId val="554992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683674784"/>
        <c:crosses val="max"/>
        <c:crossBetween val="between"/>
      </c:valAx>
      <c:catAx>
        <c:axId val="683674784"/>
        <c:scaling>
          <c:orientation val="minMax"/>
        </c:scaling>
        <c:delete val="1"/>
        <c:axPos val="b"/>
        <c:majorTickMark val="out"/>
        <c:minorTickMark val="none"/>
        <c:tickLblPos val="nextTo"/>
        <c:crossAx val="554992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27692513012144"/>
          <c:y val="3.7037037037037035E-2"/>
          <c:w val="0.78700511588593802"/>
          <c:h val="0.80613371245261012"/>
        </c:manualLayout>
      </c:layout>
      <c:doughnutChart>
        <c:varyColors val="1"/>
        <c:ser>
          <c:idx val="0"/>
          <c:order val="0"/>
          <c:tx>
            <c:strRef>
              <c:f>DataDashboard!$L$7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B3-4580-AC2B-10F27F331D5A}"/>
              </c:ext>
            </c:extLst>
          </c:dPt>
          <c:dPt>
            <c:idx val="1"/>
            <c:bubble3D val="0"/>
            <c:spPr>
              <a:solidFill>
                <a:srgbClr val="00CC6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B3-4580-AC2B-10F27F331D5A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B3-4580-AC2B-10F27F331D5A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B3-4580-AC2B-10F27F331D5A}"/>
              </c:ext>
            </c:extLst>
          </c:dPt>
          <c:cat>
            <c:strRef>
              <c:f>DataDashboard!$K$8:$K$11</c:f>
              <c:strCache>
                <c:ptCount val="4"/>
                <c:pt idx="0">
                  <c:v>Sports</c:v>
                </c:pt>
                <c:pt idx="1">
                  <c:v>Accessories</c:v>
                </c:pt>
                <c:pt idx="2">
                  <c:v>Tools</c:v>
                </c:pt>
                <c:pt idx="3">
                  <c:v>Wall Decorations</c:v>
                </c:pt>
              </c:strCache>
            </c:strRef>
          </c:cat>
          <c:val>
            <c:numRef>
              <c:f>DataDashboard!$L$8:$L$11</c:f>
              <c:numCache>
                <c:formatCode>General</c:formatCode>
                <c:ptCount val="4"/>
                <c:pt idx="0">
                  <c:v>96</c:v>
                </c:pt>
                <c:pt idx="1">
                  <c:v>72</c:v>
                </c:pt>
                <c:pt idx="2">
                  <c:v>98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B3-4580-AC2B-10F27F331D5A}"/>
            </c:ext>
          </c:extLst>
        </c:ser>
        <c:ser>
          <c:idx val="1"/>
          <c:order val="1"/>
          <c:tx>
            <c:strRef>
              <c:f>DataDashboard!$M$7</c:f>
              <c:strCache>
                <c:ptCount val="1"/>
                <c:pt idx="0">
                  <c:v>Layer 1</c:v>
                </c:pt>
              </c:strCache>
            </c:strRef>
          </c:tx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8B3-4580-AC2B-10F27F331D5A}"/>
              </c:ext>
            </c:extLst>
          </c:dPt>
          <c:dPt>
            <c:idx val="1"/>
            <c:bubble3D val="0"/>
            <c:spPr>
              <a:solidFill>
                <a:srgbClr val="00CC6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8B3-4580-AC2B-10F27F331D5A}"/>
              </c:ext>
            </c:extLst>
          </c:dPt>
          <c:dPt>
            <c:idx val="2"/>
            <c:bubble3D val="0"/>
            <c:spPr>
              <a:solidFill>
                <a:srgbClr val="FF33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8B3-4580-AC2B-10F27F331D5A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8B3-4580-AC2B-10F27F331D5A}"/>
              </c:ext>
            </c:extLst>
          </c:dPt>
          <c:cat>
            <c:strRef>
              <c:f>DataDashboard!$K$8:$K$11</c:f>
              <c:strCache>
                <c:ptCount val="4"/>
                <c:pt idx="0">
                  <c:v>Sports</c:v>
                </c:pt>
                <c:pt idx="1">
                  <c:v>Accessories</c:v>
                </c:pt>
                <c:pt idx="2">
                  <c:v>Tools</c:v>
                </c:pt>
                <c:pt idx="3">
                  <c:v>Wall Decorations</c:v>
                </c:pt>
              </c:strCache>
            </c:strRef>
          </c:cat>
          <c:val>
            <c:numRef>
              <c:f>DataDashboard!$M$8:$M$11</c:f>
              <c:numCache>
                <c:formatCode>General</c:formatCode>
                <c:ptCount val="4"/>
                <c:pt idx="0">
                  <c:v>96</c:v>
                </c:pt>
                <c:pt idx="1">
                  <c:v>72</c:v>
                </c:pt>
                <c:pt idx="2">
                  <c:v>98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B3-4580-AC2B-10F27F331D5A}"/>
            </c:ext>
          </c:extLst>
        </c:ser>
        <c:ser>
          <c:idx val="2"/>
          <c:order val="2"/>
          <c:tx>
            <c:strRef>
              <c:f>DataDashboard!$N$7</c:f>
              <c:strCache>
                <c:ptCount val="1"/>
                <c:pt idx="0">
                  <c:v>Layer 2</c:v>
                </c:pt>
              </c:strCache>
            </c:strRef>
          </c:tx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8B3-4580-AC2B-10F27F331D5A}"/>
              </c:ext>
            </c:extLst>
          </c:dPt>
          <c:dPt>
            <c:idx val="1"/>
            <c:bubble3D val="0"/>
            <c:spPr>
              <a:solidFill>
                <a:srgbClr val="00CC6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8B3-4580-AC2B-10F27F331D5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8B3-4580-AC2B-10F27F331D5A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8B3-4580-AC2B-10F27F331D5A}"/>
              </c:ext>
            </c:extLst>
          </c:dPt>
          <c:cat>
            <c:strRef>
              <c:f>DataDashboard!$K$8:$K$11</c:f>
              <c:strCache>
                <c:ptCount val="4"/>
                <c:pt idx="0">
                  <c:v>Sports</c:v>
                </c:pt>
                <c:pt idx="1">
                  <c:v>Accessories</c:v>
                </c:pt>
                <c:pt idx="2">
                  <c:v>Tools</c:v>
                </c:pt>
                <c:pt idx="3">
                  <c:v>Wall Decorations</c:v>
                </c:pt>
              </c:strCache>
            </c:strRef>
          </c:cat>
          <c:val>
            <c:numRef>
              <c:f>DataDashboard!$N$8:$N$11</c:f>
              <c:numCache>
                <c:formatCode>General</c:formatCode>
                <c:ptCount val="4"/>
                <c:pt idx="0">
                  <c:v>96</c:v>
                </c:pt>
                <c:pt idx="1">
                  <c:v>72</c:v>
                </c:pt>
                <c:pt idx="2">
                  <c:v>98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8B3-4580-AC2B-10F27F331D5A}"/>
            </c:ext>
          </c:extLst>
        </c:ser>
        <c:ser>
          <c:idx val="3"/>
          <c:order val="3"/>
          <c:tx>
            <c:strRef>
              <c:f>DataDashboard!$O$7</c:f>
              <c:strCache>
                <c:ptCount val="1"/>
                <c:pt idx="0">
                  <c:v>Layer 3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08B3-4580-AC2B-10F27F331D5A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8B3-4580-AC2B-10F27F331D5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08B3-4580-AC2B-10F27F331D5A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08B3-4580-AC2B-10F27F331D5A}"/>
              </c:ext>
            </c:extLst>
          </c:dPt>
          <c:dLbls>
            <c:dLbl>
              <c:idx val="0"/>
              <c:layout>
                <c:manualLayout>
                  <c:x val="9.5508828926390524E-2"/>
                  <c:y val="-7.9567072572983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8B3-4580-AC2B-10F27F331D5A}"/>
                </c:ext>
              </c:extLst>
            </c:dLbl>
            <c:dLbl>
              <c:idx val="1"/>
              <c:layout>
                <c:manualLayout>
                  <c:x val="7.731667103564939E-2"/>
                  <c:y val="3.27629122359340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8B3-4580-AC2B-10F27F331D5A}"/>
                </c:ext>
              </c:extLst>
            </c:dLbl>
            <c:dLbl>
              <c:idx val="2"/>
              <c:layout>
                <c:manualLayout>
                  <c:x val="-3.6384315781482102E-2"/>
                  <c:y val="7.95670725729831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08B3-4580-AC2B-10F27F331D5A}"/>
                </c:ext>
              </c:extLst>
            </c:dLbl>
            <c:dLbl>
              <c:idx val="3"/>
              <c:layout>
                <c:manualLayout>
                  <c:x val="-7.7316671035649473E-2"/>
                  <c:y val="-1.40412481011146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08B3-4580-AC2B-10F27F331D5A}"/>
                </c:ext>
              </c:extLst>
            </c:dLbl>
            <c:spPr>
              <a:solidFill>
                <a:srgbClr val="FF33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DataDashboard!$K$8:$K$11</c:f>
              <c:strCache>
                <c:ptCount val="4"/>
                <c:pt idx="0">
                  <c:v>Sports</c:v>
                </c:pt>
                <c:pt idx="1">
                  <c:v>Accessories</c:v>
                </c:pt>
                <c:pt idx="2">
                  <c:v>Tools</c:v>
                </c:pt>
                <c:pt idx="3">
                  <c:v>Wall Decorations</c:v>
                </c:pt>
              </c:strCache>
            </c:strRef>
          </c:cat>
          <c:val>
            <c:numRef>
              <c:f>DataDashboard!$O$8:$O$11</c:f>
              <c:numCache>
                <c:formatCode>General</c:formatCode>
                <c:ptCount val="4"/>
                <c:pt idx="0">
                  <c:v>96</c:v>
                </c:pt>
                <c:pt idx="1">
                  <c:v>72</c:v>
                </c:pt>
                <c:pt idx="2">
                  <c:v>98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8B3-4580-AC2B-10F27F331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3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0000143245337719E-2"/>
          <c:y val="0.86953285025543281"/>
          <c:w val="0.91819187140006564"/>
          <c:h val="0.121106317677157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G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6.2857114574976572E-2"/>
          <c:w val="0.97672727592581476"/>
          <c:h val="0.7939906438737260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DataDashboard!$T$8</c:f>
              <c:strCache>
                <c:ptCount val="1"/>
                <c:pt idx="0">
                  <c:v>Shape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DataDashboard!$R$9:$R$12</c:f>
              <c:strCache>
                <c:ptCount val="4"/>
                <c:pt idx="0">
                  <c:v>Jumia</c:v>
                </c:pt>
                <c:pt idx="1">
                  <c:v>Instagram</c:v>
                </c:pt>
                <c:pt idx="2">
                  <c:v>Telegram</c:v>
                </c:pt>
                <c:pt idx="3">
                  <c:v>WhatsApp</c:v>
                </c:pt>
              </c:strCache>
            </c:strRef>
          </c:cat>
          <c:val>
            <c:numRef>
              <c:f>DataDashboard!$T$9:$T$12</c:f>
              <c:numCache>
                <c:formatCode>_("GH₵"* #,##0_);_("GH₵"* \(#,##0\);_("GH₵"* "-"_);_(@_)</c:formatCode>
                <c:ptCount val="4"/>
                <c:pt idx="0">
                  <c:v>2557.0200000000004</c:v>
                </c:pt>
                <c:pt idx="1">
                  <c:v>2557.0200000000004</c:v>
                </c:pt>
                <c:pt idx="2">
                  <c:v>2557.0200000000004</c:v>
                </c:pt>
                <c:pt idx="3">
                  <c:v>2557.02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6-4246-9C33-87928F0C1D87}"/>
            </c:ext>
          </c:extLst>
        </c:ser>
        <c:ser>
          <c:idx val="0"/>
          <c:order val="1"/>
          <c:tx>
            <c:strRef>
              <c:f>DataDashboard!$S$8</c:f>
              <c:strCache>
                <c:ptCount val="1"/>
                <c:pt idx="0">
                  <c:v>Total Jual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DataDashboard!$R$9:$R$12</c:f>
              <c:strCache>
                <c:ptCount val="4"/>
                <c:pt idx="0">
                  <c:v>Jumia</c:v>
                </c:pt>
                <c:pt idx="1">
                  <c:v>Instagram</c:v>
                </c:pt>
                <c:pt idx="2">
                  <c:v>Telegram</c:v>
                </c:pt>
                <c:pt idx="3">
                  <c:v>WhatsApp</c:v>
                </c:pt>
              </c:strCache>
            </c:strRef>
          </c:cat>
          <c:val>
            <c:numRef>
              <c:f>DataDashboard!$S$9:$S$12</c:f>
              <c:numCache>
                <c:formatCode>_("GH₵"* #,##0_);_("GH₵"* \(#,##0\);_("GH₵"* "-"_);_(@_)</c:formatCode>
                <c:ptCount val="4"/>
                <c:pt idx="0">
                  <c:v>1557.0200000000002</c:v>
                </c:pt>
                <c:pt idx="1">
                  <c:v>3422.5399999999995</c:v>
                </c:pt>
                <c:pt idx="2">
                  <c:v>2326.5200000000004</c:v>
                </c:pt>
                <c:pt idx="3">
                  <c:v>1419.79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6-4246-9C33-87928F0C1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734835128"/>
        <c:axId val="734831520"/>
      </c:barChart>
      <c:catAx>
        <c:axId val="734835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734831520"/>
        <c:crosses val="autoZero"/>
        <c:auto val="1"/>
        <c:lblAlgn val="ctr"/>
        <c:lblOffset val="100"/>
        <c:noMultiLvlLbl val="0"/>
      </c:catAx>
      <c:valAx>
        <c:axId val="734831520"/>
        <c:scaling>
          <c:orientation val="minMax"/>
        </c:scaling>
        <c:delete val="1"/>
        <c:axPos val="l"/>
        <c:numFmt formatCode="_(&quot;GH₵&quot;* #,##0_);_(&quot;GH₵&quot;* \(#,##0\);_(&quot;GH₵&quot;* &quot;-&quot;_);_(@_)" sourceLinked="1"/>
        <c:majorTickMark val="none"/>
        <c:minorTickMark val="none"/>
        <c:tickLblPos val="nextTo"/>
        <c:crossAx val="7348351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84267515185682E-3"/>
          <c:y val="6.5185185185185179E-2"/>
          <c:w val="0.97359409331907121"/>
          <c:h val="0.7863605715952172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DataDashboard!$V$8</c:f>
              <c:strCache>
                <c:ptCount val="1"/>
                <c:pt idx="0">
                  <c:v>Shape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DataDashboard!$R$9:$R$12</c:f>
              <c:strCache>
                <c:ptCount val="4"/>
                <c:pt idx="0">
                  <c:v>Jumia</c:v>
                </c:pt>
                <c:pt idx="1">
                  <c:v>Instagram</c:v>
                </c:pt>
                <c:pt idx="2">
                  <c:v>Telegram</c:v>
                </c:pt>
                <c:pt idx="3">
                  <c:v>WhatsApp</c:v>
                </c:pt>
              </c:strCache>
            </c:strRef>
          </c:cat>
          <c:val>
            <c:numRef>
              <c:f>DataDashboard!$V$9:$V$12</c:f>
              <c:numCache>
                <c:formatCode>_("GH₵"* #,##0_);_("GH₵"* \(#,##0\);_("GH₵"* "-"_);_(@_)</c:formatCode>
                <c:ptCount val="4"/>
                <c:pt idx="0">
                  <c:v>1480</c:v>
                </c:pt>
                <c:pt idx="1">
                  <c:v>1480</c:v>
                </c:pt>
                <c:pt idx="2">
                  <c:v>1480</c:v>
                </c:pt>
                <c:pt idx="3">
                  <c:v>1480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0-44AD-9343-D79142E68D07}"/>
            </c:ext>
          </c:extLst>
        </c:ser>
        <c:ser>
          <c:idx val="0"/>
          <c:order val="1"/>
          <c:tx>
            <c:strRef>
              <c:f>DataDashboard!$U$8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DataDashboard!$R$9:$R$12</c:f>
              <c:strCache>
                <c:ptCount val="4"/>
                <c:pt idx="0">
                  <c:v>Jumia</c:v>
                </c:pt>
                <c:pt idx="1">
                  <c:v>Instagram</c:v>
                </c:pt>
                <c:pt idx="2">
                  <c:v>Telegram</c:v>
                </c:pt>
                <c:pt idx="3">
                  <c:v>WhatsApp</c:v>
                </c:pt>
              </c:strCache>
            </c:strRef>
          </c:cat>
          <c:val>
            <c:numRef>
              <c:f>DataDashboard!$U$9:$U$12</c:f>
              <c:numCache>
                <c:formatCode>_("GH₵"* #,##0_);_("GH₵"* \(#,##0\);_("GH₵"* "-"_);_(@_)</c:formatCode>
                <c:ptCount val="4"/>
                <c:pt idx="0">
                  <c:v>380</c:v>
                </c:pt>
                <c:pt idx="1">
                  <c:v>780</c:v>
                </c:pt>
                <c:pt idx="2">
                  <c:v>600</c:v>
                </c:pt>
                <c:pt idx="3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0-44AD-9343-D79142E6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683662976"/>
        <c:axId val="683661008"/>
      </c:barChart>
      <c:catAx>
        <c:axId val="6836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683661008"/>
        <c:crosses val="autoZero"/>
        <c:auto val="1"/>
        <c:lblAlgn val="ctr"/>
        <c:lblOffset val="100"/>
        <c:noMultiLvlLbl val="0"/>
      </c:catAx>
      <c:valAx>
        <c:axId val="683661008"/>
        <c:scaling>
          <c:orientation val="minMax"/>
        </c:scaling>
        <c:delete val="1"/>
        <c:axPos val="l"/>
        <c:numFmt formatCode="_(&quot;GH₵&quot;* #,##0_);_(&quot;GH₵&quot;* \(#,##0\);_(&quot;GH₵&quot;* &quot;-&quot;_);_(@_)" sourceLinked="1"/>
        <c:majorTickMark val="none"/>
        <c:minorTickMark val="none"/>
        <c:tickLblPos val="nextTo"/>
        <c:crossAx val="68366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DataDashboard!$H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Drop" dropStyle="combo" dx="22" fmlaLink="DataDashboard!$C$3" fmlaRange="Rough!$B$6:$B$17" noThreeD="1" sel="1" val="0"/>
</file>

<file path=xl/ctrlProps/ctrlProp6.xml><?xml version="1.0" encoding="utf-8"?>
<formControlPr xmlns="http://schemas.microsoft.com/office/spreadsheetml/2009/9/main" objectType="Drop" dropStyle="combo" dx="22" fmlaLink="DataDashboard!$D$3" fmlaRange="Rough!$C$6:$C$17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1.png"/><Relationship Id="rId18" Type="http://schemas.openxmlformats.org/officeDocument/2006/relationships/image" Target="../media/image15.png"/><Relationship Id="rId26" Type="http://schemas.openxmlformats.org/officeDocument/2006/relationships/chart" Target="../charts/chart2.xml"/><Relationship Id="rId3" Type="http://schemas.openxmlformats.org/officeDocument/2006/relationships/image" Target="../media/image3.png"/><Relationship Id="rId21" Type="http://schemas.openxmlformats.org/officeDocument/2006/relationships/image" Target="../media/image18.svg"/><Relationship Id="rId7" Type="http://schemas.openxmlformats.org/officeDocument/2006/relationships/image" Target="../media/image7.png"/><Relationship Id="rId12" Type="http://schemas.openxmlformats.org/officeDocument/2006/relationships/hyperlink" Target="#Sales!A1"/><Relationship Id="rId17" Type="http://schemas.openxmlformats.org/officeDocument/2006/relationships/image" Target="../media/image14.svg"/><Relationship Id="rId25" Type="http://schemas.openxmlformats.org/officeDocument/2006/relationships/chart" Target="../charts/chart1.xml"/><Relationship Id="rId2" Type="http://schemas.openxmlformats.org/officeDocument/2006/relationships/image" Target="../media/image2.svg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0.svg"/><Relationship Id="rId24" Type="http://schemas.openxmlformats.org/officeDocument/2006/relationships/image" Target="../media/image21.png"/><Relationship Id="rId5" Type="http://schemas.openxmlformats.org/officeDocument/2006/relationships/image" Target="../media/image5.png"/><Relationship Id="rId15" Type="http://schemas.openxmlformats.org/officeDocument/2006/relationships/hyperlink" Target="#Expenses!A1"/><Relationship Id="rId23" Type="http://schemas.openxmlformats.org/officeDocument/2006/relationships/image" Target="../media/image20.svg"/><Relationship Id="rId28" Type="http://schemas.openxmlformats.org/officeDocument/2006/relationships/chart" Target="../charts/chart4.xml"/><Relationship Id="rId10" Type="http://schemas.openxmlformats.org/officeDocument/2006/relationships/image" Target="../media/image9.png"/><Relationship Id="rId19" Type="http://schemas.openxmlformats.org/officeDocument/2006/relationships/image" Target="../media/image16.svg"/><Relationship Id="rId4" Type="http://schemas.openxmlformats.org/officeDocument/2006/relationships/image" Target="../media/image4.svg"/><Relationship Id="rId9" Type="http://schemas.openxmlformats.org/officeDocument/2006/relationships/hyperlink" Target="#Product!A1"/><Relationship Id="rId14" Type="http://schemas.openxmlformats.org/officeDocument/2006/relationships/image" Target="../media/image12.svg"/><Relationship Id="rId22" Type="http://schemas.openxmlformats.org/officeDocument/2006/relationships/image" Target="../media/image19.png"/><Relationship Id="rId27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209549</xdr:colOff>
      <xdr:row>0</xdr:row>
      <xdr:rowOff>45244</xdr:rowOff>
    </xdr:from>
    <xdr:to>
      <xdr:col>18</xdr:col>
      <xdr:colOff>535781</xdr:colOff>
      <xdr:row>30</xdr:row>
      <xdr:rowOff>49609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9549" y="45244"/>
          <a:ext cx="12004279" cy="5838428"/>
        </a:xfrm>
        <a:custGeom>
          <a:avLst/>
          <a:gdLst>
            <a:gd name="connsiteX0" fmla="*/ 1628285 w 14058900"/>
            <a:gd name="connsiteY0" fmla="*/ 79304 h 5943599"/>
            <a:gd name="connsiteX1" fmla="*/ 1344705 w 14058900"/>
            <a:gd name="connsiteY1" fmla="*/ 362884 h 5943599"/>
            <a:gd name="connsiteX2" fmla="*/ 1344705 w 14058900"/>
            <a:gd name="connsiteY2" fmla="*/ 5580714 h 5943599"/>
            <a:gd name="connsiteX3" fmla="*/ 1628285 w 14058900"/>
            <a:gd name="connsiteY3" fmla="*/ 5864294 h 5943599"/>
            <a:gd name="connsiteX4" fmla="*/ 13598490 w 14058900"/>
            <a:gd name="connsiteY4" fmla="*/ 5864294 h 5943599"/>
            <a:gd name="connsiteX5" fmla="*/ 13882070 w 14058900"/>
            <a:gd name="connsiteY5" fmla="*/ 5580714 h 5943599"/>
            <a:gd name="connsiteX6" fmla="*/ 13882070 w 14058900"/>
            <a:gd name="connsiteY6" fmla="*/ 362884 h 5943599"/>
            <a:gd name="connsiteX7" fmla="*/ 13598490 w 14058900"/>
            <a:gd name="connsiteY7" fmla="*/ 79304 h 5943599"/>
            <a:gd name="connsiteX8" fmla="*/ 291355 w 14058900"/>
            <a:gd name="connsiteY8" fmla="*/ 0 h 5943599"/>
            <a:gd name="connsiteX9" fmla="*/ 13767545 w 14058900"/>
            <a:gd name="connsiteY9" fmla="*/ 0 h 5943599"/>
            <a:gd name="connsiteX10" fmla="*/ 14058900 w 14058900"/>
            <a:gd name="connsiteY10" fmla="*/ 291355 h 5943599"/>
            <a:gd name="connsiteX11" fmla="*/ 14058900 w 14058900"/>
            <a:gd name="connsiteY11" fmla="*/ 5652244 h 5943599"/>
            <a:gd name="connsiteX12" fmla="*/ 13767545 w 14058900"/>
            <a:gd name="connsiteY12" fmla="*/ 5943599 h 5943599"/>
            <a:gd name="connsiteX13" fmla="*/ 291355 w 14058900"/>
            <a:gd name="connsiteY13" fmla="*/ 5943599 h 5943599"/>
            <a:gd name="connsiteX14" fmla="*/ 0 w 14058900"/>
            <a:gd name="connsiteY14" fmla="*/ 5652244 h 5943599"/>
            <a:gd name="connsiteX15" fmla="*/ 0 w 14058900"/>
            <a:gd name="connsiteY15" fmla="*/ 291355 h 5943599"/>
            <a:gd name="connsiteX16" fmla="*/ 291355 w 14058900"/>
            <a:gd name="connsiteY16" fmla="*/ 0 h 59435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14058900" h="5943599">
              <a:moveTo>
                <a:pt x="1628285" y="79304"/>
              </a:moveTo>
              <a:cubicBezTo>
                <a:pt x="1471668" y="79304"/>
                <a:pt x="1344705" y="206267"/>
                <a:pt x="1344705" y="362884"/>
              </a:cubicBezTo>
              <a:lnTo>
                <a:pt x="1344705" y="5580714"/>
              </a:lnTo>
              <a:cubicBezTo>
                <a:pt x="1344705" y="5737331"/>
                <a:pt x="1471668" y="5864294"/>
                <a:pt x="1628285" y="5864294"/>
              </a:cubicBezTo>
              <a:lnTo>
                <a:pt x="13598490" y="5864294"/>
              </a:lnTo>
              <a:cubicBezTo>
                <a:pt x="13755107" y="5864294"/>
                <a:pt x="13882070" y="5737331"/>
                <a:pt x="13882070" y="5580714"/>
              </a:cubicBezTo>
              <a:lnTo>
                <a:pt x="13882070" y="362884"/>
              </a:lnTo>
              <a:cubicBezTo>
                <a:pt x="13882070" y="206267"/>
                <a:pt x="13755107" y="79304"/>
                <a:pt x="13598490" y="79304"/>
              </a:cubicBezTo>
              <a:close/>
              <a:moveTo>
                <a:pt x="291355" y="0"/>
              </a:moveTo>
              <a:lnTo>
                <a:pt x="13767545" y="0"/>
              </a:lnTo>
              <a:cubicBezTo>
                <a:pt x="13928456" y="0"/>
                <a:pt x="14058900" y="130444"/>
                <a:pt x="14058900" y="291355"/>
              </a:cubicBezTo>
              <a:lnTo>
                <a:pt x="14058900" y="5652244"/>
              </a:lnTo>
              <a:cubicBezTo>
                <a:pt x="14058900" y="5813155"/>
                <a:pt x="13928456" y="5943599"/>
                <a:pt x="13767545" y="5943599"/>
              </a:cubicBezTo>
              <a:lnTo>
                <a:pt x="291355" y="5943599"/>
              </a:lnTo>
              <a:cubicBezTo>
                <a:pt x="130444" y="5943599"/>
                <a:pt x="0" y="5813155"/>
                <a:pt x="0" y="5652244"/>
              </a:cubicBezTo>
              <a:lnTo>
                <a:pt x="0" y="291355"/>
              </a:lnTo>
              <a:cubicBezTo>
                <a:pt x="0" y="130444"/>
                <a:pt x="130444" y="0"/>
                <a:pt x="291355" y="0"/>
              </a:cubicBezTo>
              <a:close/>
            </a:path>
          </a:pathLst>
        </a:custGeom>
        <a:gradFill>
          <a:gsLst>
            <a:gs pos="0">
              <a:srgbClr val="E35E88"/>
            </a:gs>
            <a:gs pos="100000">
              <a:srgbClr val="713DDA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d-ID" sz="10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3</xdr:col>
      <xdr:colOff>1192</xdr:colOff>
      <xdr:row>6</xdr:row>
      <xdr:rowOff>85258</xdr:rowOff>
    </xdr:from>
    <xdr:to>
      <xdr:col>9</xdr:col>
      <xdr:colOff>1</xdr:colOff>
      <xdr:row>18</xdr:row>
      <xdr:rowOff>9923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20020" y="1216352"/>
          <a:ext cx="4810919" cy="2186852"/>
        </a:xfrm>
        <a:prstGeom prst="roundRect">
          <a:avLst>
            <a:gd name="adj" fmla="val 404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9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9</xdr:col>
      <xdr:colOff>132160</xdr:colOff>
      <xdr:row>1</xdr:row>
      <xdr:rowOff>63387</xdr:rowOff>
    </xdr:from>
    <xdr:to>
      <xdr:col>13</xdr:col>
      <xdr:colOff>494109</xdr:colOff>
      <xdr:row>18</xdr:row>
      <xdr:rowOff>9528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63098" y="251903"/>
          <a:ext cx="2782886" cy="3150906"/>
        </a:xfrm>
        <a:prstGeom prst="roundRect">
          <a:avLst>
            <a:gd name="adj" fmla="val 4773"/>
          </a:avLst>
        </a:prstGeom>
        <a:solidFill>
          <a:srgbClr val="6428D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0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14</xdr:col>
      <xdr:colOff>34927</xdr:colOff>
      <xdr:row>1</xdr:row>
      <xdr:rowOff>86918</xdr:rowOff>
    </xdr:from>
    <xdr:to>
      <xdr:col>18</xdr:col>
      <xdr:colOff>287735</xdr:colOff>
      <xdr:row>15</xdr:row>
      <xdr:rowOff>89298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292036" y="275434"/>
          <a:ext cx="2673746" cy="2641598"/>
        </a:xfrm>
        <a:prstGeom prst="roundRect">
          <a:avLst>
            <a:gd name="adj" fmla="val 441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0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14</xdr:col>
      <xdr:colOff>49611</xdr:colOff>
      <xdr:row>16</xdr:row>
      <xdr:rowOff>19053</xdr:rowOff>
    </xdr:from>
    <xdr:to>
      <xdr:col>18</xdr:col>
      <xdr:colOff>307580</xdr:colOff>
      <xdr:row>29</xdr:row>
      <xdr:rowOff>19845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306720" y="3035303"/>
          <a:ext cx="2678907" cy="2630089"/>
        </a:xfrm>
        <a:prstGeom prst="roundRect">
          <a:avLst>
            <a:gd name="adj" fmla="val 514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0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7</xdr:col>
      <xdr:colOff>222379</xdr:colOff>
      <xdr:row>4</xdr:row>
      <xdr:rowOff>30191</xdr:rowOff>
    </xdr:from>
    <xdr:to>
      <xdr:col>8</xdr:col>
      <xdr:colOff>591742</xdr:colOff>
      <xdr:row>6</xdr:row>
      <xdr:rowOff>13991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5014645" y="784254"/>
          <a:ext cx="1202800" cy="360831"/>
          <a:chOff x="6457445" y="371474"/>
          <a:chExt cx="1368000" cy="396000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6457445" y="371474"/>
            <a:ext cx="1368000" cy="396000"/>
          </a:xfrm>
          <a:prstGeom prst="roundRect">
            <a:avLst>
              <a:gd name="adj" fmla="val 2170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d-ID" sz="1000"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9" name="Graphic 8" descr="Image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553200" y="486936"/>
            <a:ext cx="180000" cy="180000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781212</xdr:colOff>
      <xdr:row>4</xdr:row>
      <xdr:rowOff>20665</xdr:rowOff>
    </xdr:from>
    <xdr:to>
      <xdr:col>7</xdr:col>
      <xdr:colOff>29950</xdr:colOff>
      <xdr:row>6</xdr:row>
      <xdr:rowOff>4465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747853" y="774728"/>
          <a:ext cx="1074363" cy="360831"/>
          <a:chOff x="4907000" y="390524"/>
          <a:chExt cx="1368000" cy="396000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907000" y="390524"/>
            <a:ext cx="1368000" cy="396000"/>
          </a:xfrm>
          <a:prstGeom prst="roundRect">
            <a:avLst>
              <a:gd name="adj" fmla="val 2170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d-ID" sz="1000"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12" name="Graphic 11" descr="Headphones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997425" y="505986"/>
            <a:ext cx="180000" cy="180000"/>
          </a:xfrm>
          <a:prstGeom prst="rect">
            <a:avLst/>
          </a:prstGeom>
        </xdr:spPr>
      </xdr:pic>
    </xdr:grpSp>
    <xdr:clientData/>
  </xdr:twoCellAnchor>
  <xdr:twoCellAnchor editAs="absolute">
    <xdr:from>
      <xdr:col>3</xdr:col>
      <xdr:colOff>1205049</xdr:colOff>
      <xdr:row>4</xdr:row>
      <xdr:rowOff>20666</xdr:rowOff>
    </xdr:from>
    <xdr:to>
      <xdr:col>5</xdr:col>
      <xdr:colOff>648110</xdr:colOff>
      <xdr:row>6</xdr:row>
      <xdr:rowOff>4466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2623877" y="774729"/>
          <a:ext cx="990874" cy="360831"/>
          <a:chOff x="3356554" y="390524"/>
          <a:chExt cx="1368000" cy="396000"/>
        </a:xfrm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356554" y="390524"/>
            <a:ext cx="1368000" cy="396000"/>
          </a:xfrm>
          <a:prstGeom prst="roundRect">
            <a:avLst>
              <a:gd name="adj" fmla="val 2170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d-ID" sz="1000"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15" name="Graphic 14" descr="Tools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441650" y="505986"/>
            <a:ext cx="180000" cy="180000"/>
          </a:xfrm>
          <a:prstGeom prst="rect">
            <a:avLst/>
          </a:prstGeom>
        </xdr:spPr>
      </xdr:pic>
    </xdr:grpSp>
    <xdr:clientData/>
  </xdr:twoCellAnchor>
  <xdr:twoCellAnchor editAs="absolute">
    <xdr:from>
      <xdr:col>3</xdr:col>
      <xdr:colOff>11953</xdr:colOff>
      <xdr:row>4</xdr:row>
      <xdr:rowOff>822</xdr:rowOff>
    </xdr:from>
    <xdr:to>
      <xdr:col>3</xdr:col>
      <xdr:colOff>1011636</xdr:colOff>
      <xdr:row>5</xdr:row>
      <xdr:rowOff>173138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430781" y="754885"/>
          <a:ext cx="999683" cy="360831"/>
          <a:chOff x="1806108" y="390524"/>
          <a:chExt cx="1368000" cy="396000"/>
        </a:xfrm>
      </xdr:grpSpPr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806108" y="390524"/>
            <a:ext cx="1368000" cy="396000"/>
          </a:xfrm>
          <a:prstGeom prst="roundRect">
            <a:avLst>
              <a:gd name="adj" fmla="val 21705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d-ID" sz="1000"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pic>
        <xdr:nvPicPr>
          <xdr:cNvPr id="18" name="Graphic 17" descr="Tennis racket and ball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894119" y="496459"/>
            <a:ext cx="259191" cy="259190"/>
          </a:xfrm>
          <a:prstGeom prst="rect">
            <a:avLst/>
          </a:prstGeom>
        </xdr:spPr>
      </xdr:pic>
    </xdr:grpSp>
    <xdr:clientData/>
  </xdr:twoCellAnchor>
  <xdr:twoCellAnchor editAs="absolute">
    <xdr:from>
      <xdr:col>0</xdr:col>
      <xdr:colOff>399350</xdr:colOff>
      <xdr:row>8</xdr:row>
      <xdr:rowOff>172600</xdr:rowOff>
    </xdr:from>
    <xdr:to>
      <xdr:col>1</xdr:col>
      <xdr:colOff>403684</xdr:colOff>
      <xdr:row>11</xdr:row>
      <xdr:rowOff>48602</xdr:rowOff>
    </xdr:to>
    <xdr:grpSp>
      <xdr:nvGrpSpPr>
        <xdr:cNvPr id="21" name="Group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99350" y="1680725"/>
          <a:ext cx="609568" cy="441549"/>
          <a:chOff x="695325" y="1781175"/>
          <a:chExt cx="647700" cy="485775"/>
        </a:xfrm>
      </xdr:grpSpPr>
      <xdr:pic>
        <xdr:nvPicPr>
          <xdr:cNvPr id="22" name="Graphic 21" descr="Open folder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876300" y="1781175"/>
            <a:ext cx="314325" cy="314325"/>
          </a:xfrm>
          <a:prstGeom prst="rect">
            <a:avLst/>
          </a:prstGeom>
        </xdr:spPr>
      </xdr:pic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695325" y="2028825"/>
            <a:ext cx="647700" cy="238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90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Product</a:t>
            </a:r>
            <a:endParaRPr lang="id-ID" sz="90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</xdr:grpSp>
    <xdr:clientData/>
  </xdr:twoCellAnchor>
  <xdr:twoCellAnchor editAs="absolute">
    <xdr:from>
      <xdr:col>0</xdr:col>
      <xdr:colOff>304801</xdr:colOff>
      <xdr:row>12</xdr:row>
      <xdr:rowOff>128278</xdr:rowOff>
    </xdr:from>
    <xdr:to>
      <xdr:col>1</xdr:col>
      <xdr:colOff>408447</xdr:colOff>
      <xdr:row>15</xdr:row>
      <xdr:rowOff>56927</xdr:rowOff>
    </xdr:to>
    <xdr:grpSp>
      <xdr:nvGrpSpPr>
        <xdr:cNvPr id="24" name="Group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304801" y="2390466"/>
          <a:ext cx="708880" cy="494195"/>
          <a:chOff x="609600" y="2724150"/>
          <a:chExt cx="752475" cy="542925"/>
        </a:xfrm>
      </xdr:grpSpPr>
      <xdr:pic>
        <xdr:nvPicPr>
          <xdr:cNvPr id="25" name="Graphic 24" descr="Shopping basket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836999" y="2724150"/>
            <a:ext cx="297676" cy="297676"/>
          </a:xfrm>
          <a:prstGeom prst="rect">
            <a:avLst/>
          </a:prstGeom>
        </xdr:spPr>
      </xdr:pic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609600" y="2971800"/>
            <a:ext cx="752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900" b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Sales</a:t>
            </a:r>
            <a:endParaRPr lang="id-ID" sz="9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</xdr:grpSp>
    <xdr:clientData/>
  </xdr:twoCellAnchor>
  <xdr:twoCellAnchor editAs="absolute">
    <xdr:from>
      <xdr:col>0</xdr:col>
      <xdr:colOff>304801</xdr:colOff>
      <xdr:row>16</xdr:row>
      <xdr:rowOff>147066</xdr:rowOff>
    </xdr:from>
    <xdr:to>
      <xdr:col>1</xdr:col>
      <xdr:colOff>408447</xdr:colOff>
      <xdr:row>19</xdr:row>
      <xdr:rowOff>86701</xdr:rowOff>
    </xdr:to>
    <xdr:grpSp>
      <xdr:nvGrpSpPr>
        <xdr:cNvPr id="27" name="Group 2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304801" y="3163316"/>
          <a:ext cx="708880" cy="505182"/>
          <a:chOff x="885825" y="3674250"/>
          <a:chExt cx="752475" cy="554850"/>
        </a:xfrm>
      </xdr:grpSpPr>
      <xdr:pic>
        <xdr:nvPicPr>
          <xdr:cNvPr id="28" name="Graphic 27" descr="Wallet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7"/>
              </a:ext>
            </a:extLst>
          </a:blip>
          <a:stretch>
            <a:fillRect/>
          </a:stretch>
        </xdr:blipFill>
        <xdr:spPr>
          <a:xfrm>
            <a:off x="1102500" y="3674250"/>
            <a:ext cx="297676" cy="297676"/>
          </a:xfrm>
          <a:prstGeom prst="rect">
            <a:avLst/>
          </a:prstGeom>
        </xdr:spPr>
      </xdr:pic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885825" y="3933825"/>
            <a:ext cx="752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900" b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rPr>
              <a:t>Expenses</a:t>
            </a:r>
            <a:endParaRPr lang="id-ID" sz="9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</xdr:grpSp>
    <xdr:clientData/>
  </xdr:twoCellAnchor>
  <xdr:twoCellAnchor editAs="absolute">
    <xdr:from>
      <xdr:col>2</xdr:col>
      <xdr:colOff>207430</xdr:colOff>
      <xdr:row>1</xdr:row>
      <xdr:rowOff>67074</xdr:rowOff>
    </xdr:from>
    <xdr:to>
      <xdr:col>8</xdr:col>
      <xdr:colOff>585392</xdr:colOff>
      <xdr:row>3</xdr:row>
      <xdr:rowOff>124801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417899" y="255590"/>
          <a:ext cx="4793196" cy="434758"/>
        </a:xfrm>
        <a:prstGeom prst="roundRect">
          <a:avLst>
            <a:gd name="adj" fmla="val 28667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600">
              <a:solidFill>
                <a:srgbClr val="6428D5"/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Online</a:t>
          </a:r>
          <a:r>
            <a:rPr lang="en-US" sz="1600" baseline="0">
              <a:solidFill>
                <a:srgbClr val="6428D5"/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 Shop Financial Report</a:t>
          </a:r>
          <a:endParaRPr lang="id-ID" sz="1600">
            <a:solidFill>
              <a:srgbClr val="6428D5"/>
            </a:solidFill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11</xdr:col>
      <xdr:colOff>87196</xdr:colOff>
      <xdr:row>19</xdr:row>
      <xdr:rowOff>47072</xdr:rowOff>
    </xdr:from>
    <xdr:to>
      <xdr:col>13</xdr:col>
      <xdr:colOff>535780</xdr:colOff>
      <xdr:row>23</xdr:row>
      <xdr:rowOff>188515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7528602" y="3628869"/>
          <a:ext cx="1659053" cy="776443"/>
          <a:chOff x="9448800" y="3857625"/>
          <a:chExt cx="1971675" cy="947737"/>
        </a:xfrm>
      </xdr:grpSpPr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GrpSpPr/>
        </xdr:nvGrpSpPr>
        <xdr:grpSpPr>
          <a:xfrm>
            <a:off x="9448800" y="3857625"/>
            <a:ext cx="1971675" cy="947737"/>
            <a:chOff x="9448800" y="3857625"/>
            <a:chExt cx="1971675" cy="947737"/>
          </a:xfrm>
        </xdr:grpSpPr>
        <xdr:sp macro="" textlink="">
          <xdr:nvSpPr>
            <xdr:cNvPr id="35" name="Rectangle: Rounded Corners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9448800" y="3857625"/>
              <a:ext cx="1971675" cy="947737"/>
            </a:xfrm>
            <a:prstGeom prst="roundRect">
              <a:avLst>
                <a:gd name="adj" fmla="val 9579"/>
              </a:avLst>
            </a:prstGeom>
            <a:solidFill>
              <a:srgbClr val="713DDA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id-ID" sz="1000">
                <a:latin typeface="Roboto Condensed" panose="02000000000000000000" pitchFamily="2" charset="0"/>
                <a:ea typeface="Roboto Condensed" panose="02000000000000000000" pitchFamily="2" charset="0"/>
              </a:endParaRPr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9899373" y="4023277"/>
              <a:ext cx="1214521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00" b="0">
                  <a:solidFill>
                    <a:schemeClr val="bg1"/>
                  </a:solidFill>
                  <a:latin typeface="Roboto Condensed" panose="02000000000000000000" pitchFamily="2" charset="0"/>
                  <a:ea typeface="Roboto Condensed" panose="02000000000000000000" pitchFamily="2" charset="0"/>
                </a:rPr>
                <a:t>Total</a:t>
              </a:r>
              <a:r>
                <a:rPr lang="en-US" sz="1000" b="0" baseline="0">
                  <a:solidFill>
                    <a:schemeClr val="bg1"/>
                  </a:solidFill>
                  <a:latin typeface="Roboto Condensed" panose="02000000000000000000" pitchFamily="2" charset="0"/>
                  <a:ea typeface="Roboto Condensed" panose="02000000000000000000" pitchFamily="2" charset="0"/>
                </a:rPr>
                <a:t> Profit</a:t>
              </a:r>
              <a:endParaRPr lang="id-ID" sz="1000" b="0">
                <a:solidFill>
                  <a:schemeClr val="bg1"/>
                </a:solidFill>
                <a:latin typeface="Roboto Condensed" panose="02000000000000000000" pitchFamily="2" charset="0"/>
                <a:ea typeface="Roboto Condensed" panose="02000000000000000000" pitchFamily="2" charset="0"/>
              </a:endParaRPr>
            </a:p>
          </xdr:txBody>
        </xdr:sp>
      </xdr:grpSp>
      <xdr:pic>
        <xdr:nvPicPr>
          <xdr:cNvPr id="34" name="Graphic 33" descr="Coins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9641901" y="4047206"/>
            <a:ext cx="192901" cy="192900"/>
          </a:xfrm>
          <a:prstGeom prst="rect">
            <a:avLst/>
          </a:prstGeom>
        </xdr:spPr>
      </xdr:pic>
    </xdr:grpSp>
    <xdr:clientData/>
  </xdr:twoCellAnchor>
  <xdr:twoCellAnchor editAs="absolute">
    <xdr:from>
      <xdr:col>9</xdr:col>
      <xdr:colOff>140495</xdr:colOff>
      <xdr:row>19</xdr:row>
      <xdr:rowOff>28974</xdr:rowOff>
    </xdr:from>
    <xdr:to>
      <xdr:col>11</xdr:col>
      <xdr:colOff>59533</xdr:colOff>
      <xdr:row>27</xdr:row>
      <xdr:rowOff>127580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371433" y="3610771"/>
          <a:ext cx="1129506" cy="1725793"/>
        </a:xfrm>
        <a:prstGeom prst="roundRect">
          <a:avLst>
            <a:gd name="adj" fmla="val 9579"/>
          </a:avLst>
        </a:prstGeom>
        <a:solidFill>
          <a:srgbClr val="38D3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0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11</xdr:col>
      <xdr:colOff>93724</xdr:colOff>
      <xdr:row>24</xdr:row>
      <xdr:rowOff>32784</xdr:rowOff>
    </xdr:from>
    <xdr:to>
      <xdr:col>13</xdr:col>
      <xdr:colOff>554039</xdr:colOff>
      <xdr:row>27</xdr:row>
      <xdr:rowOff>57947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535130" y="4497628"/>
          <a:ext cx="1670784" cy="769303"/>
        </a:xfrm>
        <a:prstGeom prst="roundRect">
          <a:avLst>
            <a:gd name="adj" fmla="val 9579"/>
          </a:avLst>
        </a:prstGeom>
        <a:solidFill>
          <a:srgbClr val="E35E8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0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11</xdr:col>
      <xdr:colOff>238127</xdr:colOff>
      <xdr:row>24</xdr:row>
      <xdr:rowOff>76598</xdr:rowOff>
    </xdr:from>
    <xdr:to>
      <xdr:col>13</xdr:col>
      <xdr:colOff>466330</xdr:colOff>
      <xdr:row>25</xdr:row>
      <xdr:rowOff>119857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679533" y="4541442"/>
          <a:ext cx="1438672" cy="291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Total</a:t>
          </a:r>
          <a:r>
            <a:rPr lang="en-US" sz="1000" b="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 Expenses</a:t>
          </a:r>
          <a:endParaRPr lang="id-ID" sz="1000" b="0">
            <a:solidFill>
              <a:schemeClr val="bg1"/>
            </a:solidFill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8</xdr:col>
      <xdr:colOff>542132</xdr:colOff>
      <xdr:row>20</xdr:row>
      <xdr:rowOff>76996</xdr:rowOff>
    </xdr:from>
    <xdr:to>
      <xdr:col>11</xdr:col>
      <xdr:colOff>123033</xdr:colOff>
      <xdr:row>22</xdr:row>
      <xdr:rowOff>112318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6167835" y="3847309"/>
          <a:ext cx="1396604" cy="293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Profit/Loss</a:t>
          </a:r>
          <a:endParaRPr lang="id-ID" sz="1000" b="0">
            <a:solidFill>
              <a:schemeClr val="bg1"/>
            </a:solidFill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9</xdr:col>
      <xdr:colOff>445691</xdr:colOff>
      <xdr:row>22</xdr:row>
      <xdr:rowOff>102396</xdr:rowOff>
    </xdr:from>
    <xdr:to>
      <xdr:col>10</xdr:col>
      <xdr:colOff>207566</xdr:colOff>
      <xdr:row>24</xdr:row>
      <xdr:rowOff>33339</xdr:rowOff>
    </xdr:to>
    <xdr:pic>
      <xdr:nvPicPr>
        <xdr:cNvPr id="55" name="Graphic 54" descr="Money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6676629" y="4130677"/>
          <a:ext cx="367109" cy="367506"/>
        </a:xfrm>
        <a:prstGeom prst="rect">
          <a:avLst/>
        </a:prstGeom>
      </xdr:spPr>
    </xdr:pic>
    <xdr:clientData/>
  </xdr:twoCellAnchor>
  <xdr:twoCellAnchor editAs="absolute">
    <xdr:from>
      <xdr:col>11</xdr:col>
      <xdr:colOff>213519</xdr:colOff>
      <xdr:row>24</xdr:row>
      <xdr:rowOff>121445</xdr:rowOff>
    </xdr:from>
    <xdr:to>
      <xdr:col>11</xdr:col>
      <xdr:colOff>406419</xdr:colOff>
      <xdr:row>25</xdr:row>
      <xdr:rowOff>64314</xdr:rowOff>
    </xdr:to>
    <xdr:pic>
      <xdr:nvPicPr>
        <xdr:cNvPr id="56" name="Graphic 55" descr="Coins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7654925" y="4586289"/>
          <a:ext cx="192900" cy="190916"/>
        </a:xfrm>
        <a:prstGeom prst="rect">
          <a:avLst/>
        </a:prstGeom>
      </xdr:spPr>
    </xdr:pic>
    <xdr:clientData/>
  </xdr:twoCellAnchor>
  <xdr:twoCellAnchor editAs="absolute">
    <xdr:from>
      <xdr:col>14</xdr:col>
      <xdr:colOff>89054</xdr:colOff>
      <xdr:row>1</xdr:row>
      <xdr:rowOff>142365</xdr:rowOff>
    </xdr:from>
    <xdr:to>
      <xdr:col>16</xdr:col>
      <xdr:colOff>198439</xdr:colOff>
      <xdr:row>3</xdr:row>
      <xdr:rowOff>69455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9346163" y="330881"/>
          <a:ext cx="1319854" cy="304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 b="1">
              <a:solidFill>
                <a:schemeClr val="tx1">
                  <a:lumMod val="75000"/>
                  <a:lumOff val="25000"/>
                </a:schemeClr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Total Sales</a:t>
          </a:r>
          <a:endParaRPr lang="id-ID" sz="1000" b="1">
            <a:solidFill>
              <a:schemeClr val="tx1">
                <a:lumMod val="75000"/>
                <a:lumOff val="25000"/>
              </a:schemeClr>
            </a:solidFill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14</xdr:col>
      <xdr:colOff>78266</xdr:colOff>
      <xdr:row>16</xdr:row>
      <xdr:rowOff>158383</xdr:rowOff>
    </xdr:from>
    <xdr:to>
      <xdr:col>15</xdr:col>
      <xdr:colOff>414429</xdr:colOff>
      <xdr:row>18</xdr:row>
      <xdr:rowOff>58623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9335375" y="3174633"/>
          <a:ext cx="941398" cy="2772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 b="1">
              <a:solidFill>
                <a:schemeClr val="tx1">
                  <a:lumMod val="75000"/>
                  <a:lumOff val="25000"/>
                </a:schemeClr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Total Profit</a:t>
          </a:r>
          <a:endParaRPr lang="id-ID" sz="1000" b="1">
            <a:solidFill>
              <a:schemeClr val="tx1">
                <a:lumMod val="75000"/>
                <a:lumOff val="25000"/>
              </a:schemeClr>
            </a:solidFill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16</xdr:col>
      <xdr:colOff>178595</xdr:colOff>
      <xdr:row>1</xdr:row>
      <xdr:rowOff>130856</xdr:rowOff>
    </xdr:from>
    <xdr:to>
      <xdr:col>18</xdr:col>
      <xdr:colOff>177554</xdr:colOff>
      <xdr:row>3</xdr:row>
      <xdr:rowOff>99219</xdr:rowOff>
    </xdr:to>
    <xdr:sp macro="" textlink="DataDashboard!S13">
      <xdr:nvSpPr>
        <xdr:cNvPr id="59" name="Rectangle: Rounded Corners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0646173" y="319372"/>
          <a:ext cx="1209428" cy="345394"/>
        </a:xfrm>
        <a:prstGeom prst="roundRect">
          <a:avLst/>
        </a:prstGeom>
        <a:solidFill>
          <a:srgbClr val="38D3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633AA33-3FF1-4C10-B4BB-0CE32A96C791}" type="TxLink">
            <a:rPr lang="en-US" sz="1400" b="0" i="0" u="none" strike="noStrike">
              <a:solidFill>
                <a:srgbClr val="000000"/>
              </a:solidFill>
              <a:latin typeface="Calibri"/>
              <a:ea typeface="Roboto Condensed" panose="02000000000000000000" pitchFamily="2" charset="0"/>
              <a:cs typeface="Calibri"/>
            </a:rPr>
            <a:pPr algn="ctr"/>
            <a:t> GH₵8,726 </a:t>
          </a:fld>
          <a:endParaRPr lang="en-US" sz="1400">
            <a:solidFill>
              <a:schemeClr val="bg1"/>
            </a:solidFill>
            <a:latin typeface="+mj-lt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16</xdr:col>
      <xdr:colOff>188517</xdr:colOff>
      <xdr:row>16</xdr:row>
      <xdr:rowOff>118156</xdr:rowOff>
    </xdr:from>
    <xdr:to>
      <xdr:col>18</xdr:col>
      <xdr:colOff>173635</xdr:colOff>
      <xdr:row>18</xdr:row>
      <xdr:rowOff>79376</xdr:rowOff>
    </xdr:to>
    <xdr:sp macro="" textlink="DataDashboard!U13">
      <xdr:nvSpPr>
        <xdr:cNvPr id="60" name="Rectangle: Rounded Corners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0656095" y="3134406"/>
          <a:ext cx="1195587" cy="338251"/>
        </a:xfrm>
        <a:prstGeom prst="roundRect">
          <a:avLst/>
        </a:prstGeom>
        <a:solidFill>
          <a:srgbClr val="713DD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7F489FF-D775-4D86-B0E2-B8100919D9D7}" type="TxLink">
            <a:rPr lang="en-US" sz="1400" b="0" i="0" u="none" strike="noStrike">
              <a:solidFill>
                <a:srgbClr val="000000"/>
              </a:solidFill>
              <a:latin typeface="Calibri"/>
              <a:ea typeface="Roboto Condensed" panose="02000000000000000000" pitchFamily="2" charset="0"/>
              <a:cs typeface="Calibri"/>
            </a:rPr>
            <a:pPr algn="ctr"/>
            <a:t> GH₵2,140 </a:t>
          </a:fld>
          <a:endParaRPr lang="en-US" sz="1400">
            <a:solidFill>
              <a:schemeClr val="bg1"/>
            </a:solidFill>
            <a:latin typeface="+mj-lt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9</xdr:col>
      <xdr:colOff>412508</xdr:colOff>
      <xdr:row>1</xdr:row>
      <xdr:rowOff>72913</xdr:rowOff>
    </xdr:from>
    <xdr:to>
      <xdr:col>13</xdr:col>
      <xdr:colOff>389336</xdr:colOff>
      <xdr:row>2</xdr:row>
      <xdr:rowOff>177688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6643446" y="261429"/>
          <a:ext cx="2397765" cy="293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Total Monthly</a:t>
          </a:r>
          <a:r>
            <a:rPr lang="en-US" sz="1000" b="0" baseline="0">
              <a:solidFill>
                <a:schemeClr val="bg1"/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 Sales by Product Type</a:t>
          </a:r>
          <a:endParaRPr lang="id-ID" sz="1000" b="0">
            <a:solidFill>
              <a:schemeClr val="bg1"/>
            </a:solidFill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9</xdr:col>
      <xdr:colOff>145809</xdr:colOff>
      <xdr:row>1</xdr:row>
      <xdr:rowOff>91963</xdr:rowOff>
    </xdr:from>
    <xdr:to>
      <xdr:col>9</xdr:col>
      <xdr:colOff>382081</xdr:colOff>
      <xdr:row>2</xdr:row>
      <xdr:rowOff>158638</xdr:rowOff>
    </xdr:to>
    <xdr:pic>
      <xdr:nvPicPr>
        <xdr:cNvPr id="62" name="Graphic 61" descr="Pie chart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6376747" y="280479"/>
          <a:ext cx="236272" cy="255190"/>
        </a:xfrm>
        <a:prstGeom prst="rect">
          <a:avLst/>
        </a:prstGeom>
      </xdr:spPr>
    </xdr:pic>
    <xdr:clientData/>
  </xdr:twoCellAnchor>
  <xdr:twoCellAnchor editAs="absolute">
    <xdr:from>
      <xdr:col>0</xdr:col>
      <xdr:colOff>295489</xdr:colOff>
      <xdr:row>0</xdr:row>
      <xdr:rowOff>162324</xdr:rowOff>
    </xdr:from>
    <xdr:to>
      <xdr:col>1</xdr:col>
      <xdr:colOff>466727</xdr:colOff>
      <xdr:row>5</xdr:row>
      <xdr:rowOff>65102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489" y="162324"/>
          <a:ext cx="776472" cy="845356"/>
        </a:xfrm>
        <a:prstGeom prst="rect">
          <a:avLst/>
        </a:prstGeom>
      </xdr:spPr>
    </xdr:pic>
    <xdr:clientData/>
  </xdr:twoCellAnchor>
  <xdr:twoCellAnchor editAs="absolute">
    <xdr:from>
      <xdr:col>3</xdr:col>
      <xdr:colOff>115492</xdr:colOff>
      <xdr:row>8</xdr:row>
      <xdr:rowOff>86124</xdr:rowOff>
    </xdr:from>
    <xdr:to>
      <xdr:col>8</xdr:col>
      <xdr:colOff>345281</xdr:colOff>
      <xdr:row>17</xdr:row>
      <xdr:rowOff>142408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absolute">
    <xdr:from>
      <xdr:col>3</xdr:col>
      <xdr:colOff>996951</xdr:colOff>
      <xdr:row>6</xdr:row>
      <xdr:rowOff>105173</xdr:rowOff>
    </xdr:from>
    <xdr:to>
      <xdr:col>4</xdr:col>
      <xdr:colOff>295673</xdr:colOff>
      <xdr:row>7</xdr:row>
      <xdr:rowOff>171848</xdr:rowOff>
    </xdr:to>
    <xdr:sp macro="" textlink="DataDashboard!H39">
      <xdr:nvSpPr>
        <xdr:cNvPr id="19" name="Rectangle: Rounded Corner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415779" y="1236267"/>
          <a:ext cx="529035" cy="25519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32C38C2E-A0E4-40E6-AACB-F2B7B603DBCD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39</a:t>
          </a:fld>
          <a:endParaRPr lang="en-GH" sz="1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5315</xdr:colOff>
      <xdr:row>6</xdr:row>
      <xdr:rowOff>73309</xdr:rowOff>
    </xdr:from>
    <xdr:to>
      <xdr:col>3</xdr:col>
      <xdr:colOff>911227</xdr:colOff>
      <xdr:row>8</xdr:row>
      <xdr:rowOff>2383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424143" y="1204403"/>
          <a:ext cx="905912" cy="306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 b="0">
              <a:solidFill>
                <a:schemeClr val="tx1">
                  <a:lumMod val="75000"/>
                  <a:lumOff val="25000"/>
                </a:schemeClr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Monthly</a:t>
          </a:r>
          <a:r>
            <a:rPr lang="en-US" sz="1000" b="0" baseline="0">
              <a:solidFill>
                <a:schemeClr val="tx1">
                  <a:lumMod val="75000"/>
                  <a:lumOff val="25000"/>
                </a:schemeClr>
              </a:solidFill>
              <a:latin typeface="Roboto Condensed" panose="02000000000000000000" pitchFamily="2" charset="0"/>
              <a:ea typeface="Roboto Condensed" panose="02000000000000000000" pitchFamily="2" charset="0"/>
            </a:rPr>
            <a:t> Sales</a:t>
          </a:r>
          <a:endParaRPr lang="id-ID" sz="1000" b="0">
            <a:solidFill>
              <a:schemeClr val="tx1">
                <a:lumMod val="75000"/>
                <a:lumOff val="25000"/>
              </a:schemeClr>
            </a:solidFill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95250</xdr:colOff>
          <xdr:row>6</xdr:row>
          <xdr:rowOff>123825</xdr:rowOff>
        </xdr:from>
        <xdr:to>
          <xdr:col>6</xdr:col>
          <xdr:colOff>0</xdr:colOff>
          <xdr:row>7</xdr:row>
          <xdr:rowOff>180975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Jumia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466725</xdr:colOff>
          <xdr:row>6</xdr:row>
          <xdr:rowOff>123825</xdr:rowOff>
        </xdr:from>
        <xdr:to>
          <xdr:col>8</xdr:col>
          <xdr:colOff>485775</xdr:colOff>
          <xdr:row>7</xdr:row>
          <xdr:rowOff>180975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Telegram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609600</xdr:colOff>
          <xdr:row>6</xdr:row>
          <xdr:rowOff>123825</xdr:rowOff>
        </xdr:from>
        <xdr:to>
          <xdr:col>7</xdr:col>
          <xdr:colOff>581025</xdr:colOff>
          <xdr:row>7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Instagram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828675</xdr:colOff>
          <xdr:row>6</xdr:row>
          <xdr:rowOff>123825</xdr:rowOff>
        </xdr:from>
        <xdr:to>
          <xdr:col>6</xdr:col>
          <xdr:colOff>733425</xdr:colOff>
          <xdr:row>7</xdr:row>
          <xdr:rowOff>180975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WhatsApp</a:t>
              </a:r>
            </a:p>
          </xdr:txBody>
        </xdr:sp>
        <xdr:clientData/>
      </xdr:twoCellAnchor>
    </mc:Choice>
    <mc:Fallback/>
  </mc:AlternateContent>
  <xdr:twoCellAnchor editAs="absolute">
    <xdr:from>
      <xdr:col>3</xdr:col>
      <xdr:colOff>367265</xdr:colOff>
      <xdr:row>4</xdr:row>
      <xdr:rowOff>54259</xdr:rowOff>
    </xdr:from>
    <xdr:to>
      <xdr:col>3</xdr:col>
      <xdr:colOff>844551</xdr:colOff>
      <xdr:row>5</xdr:row>
      <xdr:rowOff>171849</xdr:rowOff>
    </xdr:to>
    <xdr:sp macro="" textlink="DataDashboard!P$8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786093" y="808322"/>
          <a:ext cx="477286" cy="306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DEE7D0BD-D88D-4E43-A16A-2E792D059E8E}" type="TxLink">
            <a:rPr lang="en-US" sz="1100" b="0" i="0" u="none" strike="noStrike">
              <a:solidFill>
                <a:srgbClr val="000000"/>
              </a:solidFill>
              <a:latin typeface="Calibri"/>
              <a:ea typeface="Roboto Condensed" panose="02000000000000000000" pitchFamily="2" charset="0"/>
              <a:cs typeface="Calibri"/>
            </a:rPr>
            <a:pPr algn="l"/>
            <a:t>32%</a:t>
          </a:fld>
          <a:endParaRPr lang="id-ID" sz="1000" b="0">
            <a:solidFill>
              <a:schemeClr val="tx1">
                <a:lumMod val="75000"/>
                <a:lumOff val="25000"/>
              </a:schemeClr>
            </a:solidFill>
            <a:latin typeface="+mn-lt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4</xdr:col>
      <xdr:colOff>223596</xdr:colOff>
      <xdr:row>4</xdr:row>
      <xdr:rowOff>54259</xdr:rowOff>
    </xdr:from>
    <xdr:to>
      <xdr:col>5</xdr:col>
      <xdr:colOff>383382</xdr:colOff>
      <xdr:row>5</xdr:row>
      <xdr:rowOff>171849</xdr:rowOff>
    </xdr:to>
    <xdr:sp macro="" textlink="DataDashboard!P$10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872737" y="808322"/>
          <a:ext cx="477286" cy="306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CB0999D0-C949-4B7D-BC94-593EE893A540}" type="TxLink">
            <a:rPr lang="en-US" sz="1100" b="0" i="0" u="none" strike="noStrike">
              <a:solidFill>
                <a:srgbClr val="000000"/>
              </a:solidFill>
              <a:latin typeface="Calibri"/>
              <a:ea typeface="Roboto Condensed" panose="02000000000000000000" pitchFamily="2" charset="0"/>
              <a:cs typeface="Calibri"/>
            </a:rPr>
            <a:pPr algn="l"/>
            <a:t>33%</a:t>
          </a:fld>
          <a:endParaRPr lang="id-ID" sz="1000" b="0">
            <a:solidFill>
              <a:schemeClr val="tx1">
                <a:lumMod val="75000"/>
                <a:lumOff val="25000"/>
              </a:schemeClr>
            </a:solidFill>
            <a:latin typeface="+mn-lt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6</xdr:col>
      <xdr:colOff>256133</xdr:colOff>
      <xdr:row>4</xdr:row>
      <xdr:rowOff>54259</xdr:rowOff>
    </xdr:from>
    <xdr:to>
      <xdr:col>6</xdr:col>
      <xdr:colOff>733420</xdr:colOff>
      <xdr:row>5</xdr:row>
      <xdr:rowOff>171849</xdr:rowOff>
    </xdr:to>
    <xdr:sp macro="" textlink="DataDashboard!P$9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165352" y="808322"/>
          <a:ext cx="477287" cy="306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DD1AB66B-D975-4AA8-898D-295767046714}" type="TxLink">
            <a:rPr lang="en-US" sz="1100" b="0" i="0" u="none" strike="noStrike">
              <a:solidFill>
                <a:srgbClr val="000000"/>
              </a:solidFill>
              <a:latin typeface="Calibri"/>
              <a:ea typeface="Roboto Condensed" panose="02000000000000000000" pitchFamily="2" charset="0"/>
              <a:cs typeface="Calibri"/>
            </a:rPr>
            <a:pPr algn="l"/>
            <a:t>24%</a:t>
          </a:fld>
          <a:endParaRPr lang="id-ID" sz="1000" b="0">
            <a:solidFill>
              <a:schemeClr val="tx1">
                <a:lumMod val="75000"/>
                <a:lumOff val="25000"/>
              </a:schemeClr>
            </a:solidFill>
            <a:latin typeface="+mn-lt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7</xdr:col>
      <xdr:colOff>529983</xdr:colOff>
      <xdr:row>4</xdr:row>
      <xdr:rowOff>54259</xdr:rowOff>
    </xdr:from>
    <xdr:to>
      <xdr:col>8</xdr:col>
      <xdr:colOff>173832</xdr:colOff>
      <xdr:row>5</xdr:row>
      <xdr:rowOff>171849</xdr:rowOff>
    </xdr:to>
    <xdr:sp macro="" textlink="DataDashboard!P$11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5322249" y="808322"/>
          <a:ext cx="477286" cy="306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61E122EB-4606-4EE9-90DF-D99CA8A2802C}" type="TxLink">
            <a:rPr lang="en-US" sz="1100" b="0" i="0" u="none" strike="noStrike">
              <a:solidFill>
                <a:srgbClr val="000000"/>
              </a:solidFill>
              <a:latin typeface="Calibri"/>
              <a:ea typeface="Roboto Condensed" panose="02000000000000000000" pitchFamily="2" charset="0"/>
              <a:cs typeface="Calibri"/>
            </a:rPr>
            <a:pPr algn="l"/>
            <a:t>11%</a:t>
          </a:fld>
          <a:endParaRPr lang="id-ID" sz="1000" b="0">
            <a:solidFill>
              <a:schemeClr val="tx1">
                <a:lumMod val="75000"/>
                <a:lumOff val="25000"/>
              </a:schemeClr>
            </a:solidFill>
            <a:latin typeface="+mn-lt"/>
            <a:ea typeface="Roboto Condensed" panose="02000000000000000000" pitchFamily="2" charset="0"/>
          </a:endParaRPr>
        </a:p>
      </xdr:txBody>
    </xdr:sp>
    <xdr:clientData/>
  </xdr:twoCellAnchor>
  <xdr:twoCellAnchor editAs="absolute">
    <xdr:from>
      <xdr:col>9</xdr:col>
      <xdr:colOff>82946</xdr:colOff>
      <xdr:row>3</xdr:row>
      <xdr:rowOff>150302</xdr:rowOff>
    </xdr:from>
    <xdr:to>
      <xdr:col>13</xdr:col>
      <xdr:colOff>454421</xdr:colOff>
      <xdr:row>18</xdr:row>
      <xdr:rowOff>36002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absolute">
    <xdr:from>
      <xdr:col>14</xdr:col>
      <xdr:colOff>19845</xdr:colOff>
      <xdr:row>3</xdr:row>
      <xdr:rowOff>79375</xdr:rowOff>
    </xdr:from>
    <xdr:to>
      <xdr:col>18</xdr:col>
      <xdr:colOff>327423</xdr:colOff>
      <xdr:row>15</xdr:row>
      <xdr:rowOff>39689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absolute">
    <xdr:from>
      <xdr:col>14</xdr:col>
      <xdr:colOff>89298</xdr:colOff>
      <xdr:row>18</xdr:row>
      <xdr:rowOff>29765</xdr:rowOff>
    </xdr:from>
    <xdr:to>
      <xdr:col>18</xdr:col>
      <xdr:colOff>257970</xdr:colOff>
      <xdr:row>28</xdr:row>
      <xdr:rowOff>109140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absolute">
    <xdr:from>
      <xdr:col>11</xdr:col>
      <xdr:colOff>416721</xdr:colOff>
      <xdr:row>21</xdr:row>
      <xdr:rowOff>49610</xdr:rowOff>
    </xdr:from>
    <xdr:to>
      <xdr:col>13</xdr:col>
      <xdr:colOff>337346</xdr:colOff>
      <xdr:row>23</xdr:row>
      <xdr:rowOff>59531</xdr:rowOff>
    </xdr:to>
    <xdr:sp macro="" textlink="DataDashboard!L22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858127" y="4008438"/>
          <a:ext cx="1131094" cy="267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0D1CF8D-9534-43B6-9347-F70559A48B18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GH₵2,140 </a:t>
          </a:fld>
          <a:endParaRPr lang="en-GH" sz="1200"/>
        </a:p>
      </xdr:txBody>
    </xdr:sp>
    <xdr:clientData/>
  </xdr:twoCellAnchor>
  <xdr:twoCellAnchor editAs="absolute">
    <xdr:from>
      <xdr:col>11</xdr:col>
      <xdr:colOff>386954</xdr:colOff>
      <xdr:row>25</xdr:row>
      <xdr:rowOff>99219</xdr:rowOff>
    </xdr:from>
    <xdr:to>
      <xdr:col>13</xdr:col>
      <xdr:colOff>307579</xdr:colOff>
      <xdr:row>26</xdr:row>
      <xdr:rowOff>119062</xdr:rowOff>
    </xdr:to>
    <xdr:sp macro="" textlink="DataDashboard!L18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7828360" y="4812110"/>
          <a:ext cx="1131094" cy="267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3F2F1A0-7DAA-4CCB-959C-0D4F80EB7C88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GH₵25,000 </a:t>
          </a:fld>
          <a:endParaRPr lang="en-GH" sz="1200"/>
        </a:p>
      </xdr:txBody>
    </xdr:sp>
    <xdr:clientData/>
  </xdr:twoCellAnchor>
  <xdr:twoCellAnchor editAs="absolute">
    <xdr:from>
      <xdr:col>9</xdr:col>
      <xdr:colOff>49610</xdr:colOff>
      <xdr:row>24</xdr:row>
      <xdr:rowOff>99219</xdr:rowOff>
    </xdr:from>
    <xdr:to>
      <xdr:col>11</xdr:col>
      <xdr:colOff>89298</xdr:colOff>
      <xdr:row>25</xdr:row>
      <xdr:rowOff>119062</xdr:rowOff>
    </xdr:to>
    <xdr:sp macro="" textlink="DataDashboard!L25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6280548" y="4564063"/>
          <a:ext cx="1250156" cy="267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9DA5A2-2689-4E65-AD71-522BF47C1FF7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GH₵(22,860)</a:t>
          </a:fld>
          <a:endParaRPr lang="en-GH" sz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</xdr:row>
          <xdr:rowOff>171450</xdr:rowOff>
        </xdr:from>
        <xdr:to>
          <xdr:col>7</xdr:col>
          <xdr:colOff>552450</xdr:colOff>
          <xdr:row>3</xdr:row>
          <xdr:rowOff>57150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628650</xdr:colOff>
          <xdr:row>1</xdr:row>
          <xdr:rowOff>171450</xdr:rowOff>
        </xdr:from>
        <xdr:to>
          <xdr:col>8</xdr:col>
          <xdr:colOff>542925</xdr:colOff>
          <xdr:row>3</xdr:row>
          <xdr:rowOff>57150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38100</xdr:rowOff>
    </xdr:from>
    <xdr:to>
      <xdr:col>8</xdr:col>
      <xdr:colOff>9525</xdr:colOff>
      <xdr:row>3</xdr:row>
      <xdr:rowOff>114300</xdr:rowOff>
    </xdr:to>
    <xdr:sp macro="" textlink="">
      <xdr:nvSpPr>
        <xdr:cNvPr id="5" name="Rectangle: Rounded Corner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467475" y="419100"/>
          <a:ext cx="981075" cy="438150"/>
        </a:xfrm>
        <a:prstGeom prst="roundRect">
          <a:avLst/>
        </a:prstGeom>
        <a:solidFill>
          <a:srgbClr val="92278F"/>
        </a:solidFill>
        <a:ln w="12700" cap="flat" cmpd="sng" algn="ctr">
          <a:solidFill>
            <a:srgbClr val="92278F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Home</a:t>
          </a: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895350</xdr:colOff>
      <xdr:row>0</xdr:row>
      <xdr:rowOff>152400</xdr:rowOff>
    </xdr:from>
    <xdr:to>
      <xdr:col>15</xdr:col>
      <xdr:colOff>0</xdr:colOff>
      <xdr:row>2</xdr:row>
      <xdr:rowOff>209550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782550" y="152400"/>
          <a:ext cx="108585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  <a:endParaRPr lang="id-ID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0</xdr:row>
      <xdr:rowOff>85725</xdr:rowOff>
    </xdr:from>
    <xdr:to>
      <xdr:col>6</xdr:col>
      <xdr:colOff>380999</xdr:colOff>
      <xdr:row>2</xdr:row>
      <xdr:rowOff>142875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962524" y="85725"/>
          <a:ext cx="771525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5FBC-DC4A-4C86-B16A-302BD0F93E63}">
  <dimension ref="D6:I28"/>
  <sheetViews>
    <sheetView showGridLines="0" showRowColHeaders="0" tabSelected="1" zoomScale="96" zoomScaleNormal="96" workbookViewId="0"/>
  </sheetViews>
  <sheetFormatPr defaultRowHeight="15" x14ac:dyDescent="0.25"/>
  <cols>
    <col min="1" max="2" width="9.140625" style="32"/>
    <col min="3" max="3" width="3.140625" style="32" customWidth="1"/>
    <col min="4" max="4" width="18.42578125" style="32" customWidth="1"/>
    <col min="5" max="5" width="4.7109375" style="32" bestFit="1" customWidth="1"/>
    <col min="6" max="6" width="14.140625" style="32" customWidth="1"/>
    <col min="7" max="7" width="13.28515625" style="32" customWidth="1"/>
    <col min="8" max="8" width="12.5703125" style="32" customWidth="1"/>
    <col min="9" max="16384" width="9.140625" style="32"/>
  </cols>
  <sheetData>
    <row r="6" spans="8:8" x14ac:dyDescent="0.25">
      <c r="H6" s="39">
        <v>2</v>
      </c>
    </row>
    <row r="19" spans="4:9" x14ac:dyDescent="0.25">
      <c r="D19" s="32" t="s">
        <v>56</v>
      </c>
    </row>
    <row r="21" spans="4:9" x14ac:dyDescent="0.25">
      <c r="D21" s="50" t="s">
        <v>179</v>
      </c>
      <c r="E21" s="40"/>
      <c r="F21" s="40"/>
      <c r="G21" s="40"/>
      <c r="H21" s="40"/>
      <c r="I21" s="40"/>
    </row>
    <row r="22" spans="4:9" ht="5.25" customHeight="1" x14ac:dyDescent="0.25">
      <c r="D22" s="41"/>
      <c r="E22" s="41"/>
      <c r="F22" s="41"/>
      <c r="G22" s="41"/>
      <c r="H22" s="41"/>
      <c r="I22" s="41"/>
    </row>
    <row r="23" spans="4:9" x14ac:dyDescent="0.25">
      <c r="D23" s="51" t="s">
        <v>1</v>
      </c>
      <c r="E23" s="52" t="s">
        <v>2</v>
      </c>
      <c r="F23" s="53" t="s">
        <v>40</v>
      </c>
      <c r="G23" s="52" t="s">
        <v>65</v>
      </c>
      <c r="H23" s="52" t="s">
        <v>18</v>
      </c>
      <c r="I23" s="53" t="s">
        <v>180</v>
      </c>
    </row>
    <row r="24" spans="4:9" ht="19.5" customHeight="1" x14ac:dyDescent="0.25">
      <c r="D24" s="42" t="e">
        <f>INDEX(Product!$B$6:$B$20,SMALL(IF(Product!$G$6:$G$20=Menu!G23,ROW(Product!$G$6:$G$20)-ROW(Product!$F$5)),COUNTIF(Menu!$G$23:'Menu'!G23,Menu!G23)))</f>
        <v>#VALUE!</v>
      </c>
      <c r="E24" s="43"/>
      <c r="F24" s="44"/>
      <c r="G24" s="45"/>
      <c r="H24" s="45"/>
      <c r="I24" s="44"/>
    </row>
    <row r="25" spans="4:9" ht="19.5" customHeight="1" x14ac:dyDescent="0.25">
      <c r="D25" s="42"/>
      <c r="E25" s="47"/>
      <c r="F25" s="48"/>
      <c r="G25" s="49"/>
      <c r="H25" s="49"/>
      <c r="I25" s="48"/>
    </row>
    <row r="26" spans="4:9" ht="19.5" customHeight="1" x14ac:dyDescent="0.25">
      <c r="D26" s="42"/>
      <c r="E26" s="43"/>
      <c r="F26" s="44"/>
      <c r="G26" s="45"/>
      <c r="H26" s="45"/>
      <c r="I26" s="44"/>
    </row>
    <row r="27" spans="4:9" ht="19.5" customHeight="1" x14ac:dyDescent="0.25">
      <c r="D27" s="46"/>
      <c r="E27" s="47"/>
      <c r="F27" s="48"/>
      <c r="G27" s="49"/>
      <c r="H27" s="49"/>
      <c r="I27" s="48"/>
    </row>
    <row r="28" spans="4:9" ht="19.5" customHeight="1" x14ac:dyDescent="0.25">
      <c r="D28" s="42"/>
      <c r="E28" s="43"/>
      <c r="F28" s="44"/>
      <c r="G28" s="45"/>
      <c r="H28" s="45"/>
      <c r="I28" s="4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>
                  <from>
                    <xdr:col>5</xdr:col>
                    <xdr:colOff>95250</xdr:colOff>
                    <xdr:row>6</xdr:row>
                    <xdr:rowOff>123825</xdr:rowOff>
                  </from>
                  <to>
                    <xdr:col>6</xdr:col>
                    <xdr:colOff>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>
                  <from>
                    <xdr:col>7</xdr:col>
                    <xdr:colOff>466725</xdr:colOff>
                    <xdr:row>6</xdr:row>
                    <xdr:rowOff>123825</xdr:rowOff>
                  </from>
                  <to>
                    <xdr:col>8</xdr:col>
                    <xdr:colOff>485775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>
                  <from>
                    <xdr:col>6</xdr:col>
                    <xdr:colOff>609600</xdr:colOff>
                    <xdr:row>6</xdr:row>
                    <xdr:rowOff>123825</xdr:rowOff>
                  </from>
                  <to>
                    <xdr:col>7</xdr:col>
                    <xdr:colOff>581025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>
                  <from>
                    <xdr:col>5</xdr:col>
                    <xdr:colOff>828675</xdr:colOff>
                    <xdr:row>6</xdr:row>
                    <xdr:rowOff>123825</xdr:rowOff>
                  </from>
                  <to>
                    <xdr:col>6</xdr:col>
                    <xdr:colOff>733425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6</xdr:col>
                    <xdr:colOff>85725</xdr:colOff>
                    <xdr:row>1</xdr:row>
                    <xdr:rowOff>171450</xdr:rowOff>
                  </from>
                  <to>
                    <xdr:col>7</xdr:col>
                    <xdr:colOff>552450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7</xdr:col>
                    <xdr:colOff>628650</xdr:colOff>
                    <xdr:row>1</xdr:row>
                    <xdr:rowOff>171450</xdr:rowOff>
                  </from>
                  <to>
                    <xdr:col>8</xdr:col>
                    <xdr:colOff>542925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0263-F655-4962-B8CE-1C9AE92F93A8}">
  <dimension ref="A3:I100"/>
  <sheetViews>
    <sheetView showGridLines="0" workbookViewId="0">
      <selection activeCell="A4" sqref="A4"/>
    </sheetView>
  </sheetViews>
  <sheetFormatPr defaultRowHeight="15" x14ac:dyDescent="0.25"/>
  <cols>
    <col min="2" max="2" width="22.28515625" customWidth="1"/>
    <col min="3" max="3" width="16.140625" bestFit="1" customWidth="1"/>
    <col min="4" max="5" width="11.7109375" customWidth="1"/>
    <col min="6" max="7" width="12.42578125" customWidth="1"/>
    <col min="8" max="8" width="15.7109375" bestFit="1" customWidth="1"/>
    <col min="9" max="9" width="10.5703125" bestFit="1" customWidth="1"/>
  </cols>
  <sheetData>
    <row r="3" spans="1:9" ht="28.5" x14ac:dyDescent="0.45">
      <c r="A3" s="54" t="s">
        <v>6</v>
      </c>
      <c r="B3" s="54"/>
      <c r="C3" s="54"/>
      <c r="D3" s="54"/>
      <c r="E3" s="54"/>
      <c r="F3" s="54"/>
      <c r="G3" s="54"/>
      <c r="H3" s="54"/>
      <c r="I3" s="54"/>
    </row>
    <row r="5" spans="1:9" x14ac:dyDescent="0.25">
      <c r="A5" s="13" t="s">
        <v>0</v>
      </c>
      <c r="B5" s="13" t="s">
        <v>1</v>
      </c>
      <c r="C5" s="13" t="s">
        <v>2</v>
      </c>
      <c r="D5" s="13" t="s">
        <v>4</v>
      </c>
      <c r="E5" s="13" t="s">
        <v>41</v>
      </c>
      <c r="F5" s="13" t="s">
        <v>38</v>
      </c>
      <c r="G5" s="13" t="s">
        <v>3</v>
      </c>
      <c r="H5" s="13" t="s">
        <v>5</v>
      </c>
    </row>
    <row r="6" spans="1:9" x14ac:dyDescent="0.25">
      <c r="A6" s="10">
        <f>IF(B6="","",ROW()-ROW($B$5))</f>
        <v>1</v>
      </c>
      <c r="B6" s="10" t="s">
        <v>9</v>
      </c>
      <c r="C6" s="10" t="s">
        <v>8</v>
      </c>
      <c r="D6" s="10">
        <v>60</v>
      </c>
      <c r="E6" s="11">
        <v>71.42</v>
      </c>
      <c r="F6" s="11">
        <f>E6+20</f>
        <v>91.42</v>
      </c>
      <c r="G6" s="12">
        <f>SUMIFS(Sales!$I$6:$I$70000,$B$6:$B$70000,B6)</f>
        <v>5</v>
      </c>
      <c r="H6" s="12">
        <f>D6-G6</f>
        <v>55</v>
      </c>
      <c r="I6" s="1"/>
    </row>
    <row r="7" spans="1:9" x14ac:dyDescent="0.25">
      <c r="A7" s="10">
        <f t="shared" ref="A7:A70" si="0">IF(B7="","",ROW()-ROW($B$5))</f>
        <v>2</v>
      </c>
      <c r="B7" s="10" t="s">
        <v>10</v>
      </c>
      <c r="C7" s="10" t="s">
        <v>8</v>
      </c>
      <c r="D7" s="10">
        <v>60</v>
      </c>
      <c r="E7" s="11">
        <v>59.45</v>
      </c>
      <c r="F7" s="11">
        <f t="shared" ref="F7:F20" si="1">E7+20</f>
        <v>79.45</v>
      </c>
      <c r="G7" s="12">
        <f>SUMIFS(Sales!$I$6:$I$70000,$B$6:$B$70000,B7)</f>
        <v>4</v>
      </c>
      <c r="H7" s="12">
        <f t="shared" ref="H7:H20" si="2">D7-G7</f>
        <v>56</v>
      </c>
      <c r="I7" s="1"/>
    </row>
    <row r="8" spans="1:9" x14ac:dyDescent="0.25">
      <c r="A8" s="10">
        <f t="shared" si="0"/>
        <v>3</v>
      </c>
      <c r="B8" s="10" t="s">
        <v>11</v>
      </c>
      <c r="C8" s="10" t="s">
        <v>7</v>
      </c>
      <c r="D8" s="10">
        <v>60</v>
      </c>
      <c r="E8" s="11">
        <v>53.62</v>
      </c>
      <c r="F8" s="11">
        <f t="shared" si="1"/>
        <v>73.62</v>
      </c>
      <c r="G8" s="12">
        <f>SUMIFS(Sales!$I$6:$I$70000,$B$6:$B$70000,B8)</f>
        <v>4</v>
      </c>
      <c r="H8" s="12">
        <f t="shared" si="2"/>
        <v>56</v>
      </c>
      <c r="I8" s="1"/>
    </row>
    <row r="9" spans="1:9" x14ac:dyDescent="0.25">
      <c r="A9" s="10">
        <f t="shared" si="0"/>
        <v>4</v>
      </c>
      <c r="B9" s="10" t="s">
        <v>12</v>
      </c>
      <c r="C9" s="10" t="s">
        <v>13</v>
      </c>
      <c r="D9" s="10">
        <v>60</v>
      </c>
      <c r="E9" s="11">
        <v>64.33</v>
      </c>
      <c r="F9" s="11">
        <f t="shared" si="1"/>
        <v>84.33</v>
      </c>
      <c r="G9" s="12">
        <f>SUMIFS(Sales!$I$6:$I$70000,$B$6:$B$70000,B9)</f>
        <v>3</v>
      </c>
      <c r="H9" s="12">
        <f t="shared" si="2"/>
        <v>57</v>
      </c>
      <c r="I9" s="1"/>
    </row>
    <row r="10" spans="1:9" x14ac:dyDescent="0.25">
      <c r="A10" s="10">
        <f t="shared" si="0"/>
        <v>5</v>
      </c>
      <c r="B10" s="10" t="s">
        <v>71</v>
      </c>
      <c r="C10" s="10" t="s">
        <v>7</v>
      </c>
      <c r="D10" s="10">
        <v>60</v>
      </c>
      <c r="E10" s="11">
        <v>68.92</v>
      </c>
      <c r="F10" s="11">
        <f t="shared" si="1"/>
        <v>88.92</v>
      </c>
      <c r="G10" s="12">
        <f>SUMIFS(Sales!$I$6:$I$70000,$B$6:$B$70000,B10)</f>
        <v>5</v>
      </c>
      <c r="H10" s="12">
        <f t="shared" si="2"/>
        <v>55</v>
      </c>
      <c r="I10" s="1"/>
    </row>
    <row r="11" spans="1:9" x14ac:dyDescent="0.25">
      <c r="A11" s="10">
        <f t="shared" si="0"/>
        <v>6</v>
      </c>
      <c r="B11" s="10" t="s">
        <v>72</v>
      </c>
      <c r="C11" s="10" t="s">
        <v>13</v>
      </c>
      <c r="D11" s="10">
        <v>60</v>
      </c>
      <c r="E11" s="11">
        <v>36.15</v>
      </c>
      <c r="F11" s="11">
        <f t="shared" si="1"/>
        <v>56.15</v>
      </c>
      <c r="G11" s="12">
        <f>SUMIFS(Sales!$I$6:$I$70000,$B$6:$B$70000,B11)</f>
        <v>4</v>
      </c>
      <c r="H11" s="12">
        <f t="shared" si="2"/>
        <v>56</v>
      </c>
      <c r="I11" s="1"/>
    </row>
    <row r="12" spans="1:9" x14ac:dyDescent="0.25">
      <c r="A12" s="10">
        <f t="shared" si="0"/>
        <v>7</v>
      </c>
      <c r="B12" s="10" t="s">
        <v>74</v>
      </c>
      <c r="C12" s="10" t="s">
        <v>8</v>
      </c>
      <c r="D12" s="10">
        <v>60</v>
      </c>
      <c r="E12" s="11">
        <v>64.78</v>
      </c>
      <c r="F12" s="11">
        <f t="shared" si="1"/>
        <v>84.78</v>
      </c>
      <c r="G12" s="12">
        <f>SUMIFS(Sales!$I$6:$I$70000,$B$6:$B$70000,B12)</f>
        <v>4</v>
      </c>
      <c r="H12" s="12">
        <f t="shared" si="2"/>
        <v>56</v>
      </c>
      <c r="I12" s="1"/>
    </row>
    <row r="13" spans="1:9" x14ac:dyDescent="0.25">
      <c r="A13" s="10">
        <f t="shared" si="0"/>
        <v>8</v>
      </c>
      <c r="B13" s="10" t="s">
        <v>75</v>
      </c>
      <c r="C13" s="10" t="s">
        <v>55</v>
      </c>
      <c r="D13" s="10">
        <v>60</v>
      </c>
      <c r="E13" s="11">
        <v>95.1</v>
      </c>
      <c r="F13" s="11">
        <f t="shared" si="1"/>
        <v>115.1</v>
      </c>
      <c r="G13" s="12">
        <f>SUMIFS(Sales!$I$6:$I$70000,$B$6:$B$70000,B13)</f>
        <v>2</v>
      </c>
      <c r="H13" s="12">
        <f t="shared" si="2"/>
        <v>58</v>
      </c>
      <c r="I13" s="1"/>
    </row>
    <row r="14" spans="1:9" x14ac:dyDescent="0.25">
      <c r="A14" s="10">
        <f t="shared" si="0"/>
        <v>9</v>
      </c>
      <c r="B14" s="10" t="s">
        <v>76</v>
      </c>
      <c r="C14" s="10" t="s">
        <v>55</v>
      </c>
      <c r="D14" s="10">
        <v>60</v>
      </c>
      <c r="E14" s="11">
        <v>40.83</v>
      </c>
      <c r="F14" s="11">
        <f t="shared" si="1"/>
        <v>60.83</v>
      </c>
      <c r="G14" s="12">
        <f>SUMIFS(Sales!$I$6:$I$70000,$B$6:$B$70000,B14)</f>
        <v>5</v>
      </c>
      <c r="H14" s="12">
        <f t="shared" si="2"/>
        <v>55</v>
      </c>
      <c r="I14" s="1"/>
    </row>
    <row r="15" spans="1:9" x14ac:dyDescent="0.25">
      <c r="A15" s="10">
        <f t="shared" si="0"/>
        <v>10</v>
      </c>
      <c r="B15" s="10" t="s">
        <v>77</v>
      </c>
      <c r="C15" s="10" t="s">
        <v>55</v>
      </c>
      <c r="D15" s="10">
        <v>60</v>
      </c>
      <c r="E15" s="11">
        <v>39.380000000000003</v>
      </c>
      <c r="F15" s="11">
        <f t="shared" si="1"/>
        <v>59.38</v>
      </c>
      <c r="G15" s="12">
        <f>SUMIFS(Sales!$I$6:$I$70000,$B$6:$B$70000,B15)</f>
        <v>5</v>
      </c>
      <c r="H15" s="12">
        <f t="shared" si="2"/>
        <v>55</v>
      </c>
      <c r="I15" s="1"/>
    </row>
    <row r="16" spans="1:9" x14ac:dyDescent="0.25">
      <c r="A16" s="10">
        <f t="shared" si="0"/>
        <v>11</v>
      </c>
      <c r="B16" s="10" t="s">
        <v>78</v>
      </c>
      <c r="C16" s="10" t="s">
        <v>13</v>
      </c>
      <c r="D16" s="10">
        <v>60</v>
      </c>
      <c r="E16" s="11">
        <v>78.56</v>
      </c>
      <c r="F16" s="11">
        <f t="shared" si="1"/>
        <v>98.56</v>
      </c>
      <c r="G16" s="12">
        <f>SUMIFS(Sales!$I$6:$I$70000,$B$6:$B$70000,B16)</f>
        <v>2</v>
      </c>
      <c r="H16" s="12">
        <f t="shared" si="2"/>
        <v>58</v>
      </c>
      <c r="I16" s="1"/>
    </row>
    <row r="17" spans="1:9" x14ac:dyDescent="0.25">
      <c r="A17" s="10">
        <f t="shared" si="0"/>
        <v>12</v>
      </c>
      <c r="B17" s="10" t="s">
        <v>73</v>
      </c>
      <c r="C17" s="10" t="s">
        <v>55</v>
      </c>
      <c r="D17" s="10">
        <v>60</v>
      </c>
      <c r="E17" s="11">
        <v>96.44</v>
      </c>
      <c r="F17" s="11">
        <f t="shared" si="1"/>
        <v>116.44</v>
      </c>
      <c r="G17" s="12">
        <f>SUMIFS(Sales!$I$6:$I$70000,$B$6:$B$70000,B17)</f>
        <v>3</v>
      </c>
      <c r="H17" s="12">
        <f t="shared" si="2"/>
        <v>57</v>
      </c>
      <c r="I17" s="1"/>
    </row>
    <row r="18" spans="1:9" x14ac:dyDescent="0.25">
      <c r="A18" s="10">
        <f t="shared" si="0"/>
        <v>13</v>
      </c>
      <c r="B18" s="10" t="s">
        <v>79</v>
      </c>
      <c r="C18" s="10" t="s">
        <v>8</v>
      </c>
      <c r="D18" s="10">
        <v>60</v>
      </c>
      <c r="E18" s="11">
        <v>48.05</v>
      </c>
      <c r="F18" s="11">
        <f t="shared" si="1"/>
        <v>68.05</v>
      </c>
      <c r="G18" s="12">
        <f>SUMIFS(Sales!$I$6:$I$70000,$B$6:$B$70000,B18)</f>
        <v>2</v>
      </c>
      <c r="H18" s="12">
        <f t="shared" si="2"/>
        <v>58</v>
      </c>
      <c r="I18" s="1"/>
    </row>
    <row r="19" spans="1:9" x14ac:dyDescent="0.25">
      <c r="A19" s="10">
        <f t="shared" si="0"/>
        <v>14</v>
      </c>
      <c r="B19" s="10" t="s">
        <v>80</v>
      </c>
      <c r="C19" s="10" t="s">
        <v>13</v>
      </c>
      <c r="D19" s="10">
        <v>60</v>
      </c>
      <c r="E19" s="11">
        <v>87.61</v>
      </c>
      <c r="F19" s="11">
        <f t="shared" si="1"/>
        <v>107.61</v>
      </c>
      <c r="G19" s="12">
        <f>SUMIFS(Sales!$I$6:$I$70000,$B$6:$B$70000,B19)</f>
        <v>1</v>
      </c>
      <c r="H19" s="12">
        <f t="shared" si="2"/>
        <v>59</v>
      </c>
      <c r="I19" s="1"/>
    </row>
    <row r="20" spans="1:9" x14ac:dyDescent="0.25">
      <c r="A20" s="10">
        <f t="shared" si="0"/>
        <v>15</v>
      </c>
      <c r="B20" s="10" t="s">
        <v>81</v>
      </c>
      <c r="C20" s="10" t="s">
        <v>55</v>
      </c>
      <c r="D20" s="10">
        <v>60</v>
      </c>
      <c r="E20" s="11">
        <v>60.86</v>
      </c>
      <c r="F20" s="11">
        <f t="shared" si="1"/>
        <v>80.86</v>
      </c>
      <c r="G20" s="12">
        <f>SUMIFS(Sales!$I$6:$I$70000,$B$6:$B$70000,B20)</f>
        <v>4</v>
      </c>
      <c r="H20" s="12">
        <f t="shared" si="2"/>
        <v>56</v>
      </c>
      <c r="I20" s="1"/>
    </row>
    <row r="21" spans="1:9" x14ac:dyDescent="0.25">
      <c r="A21" t="str">
        <f t="shared" si="0"/>
        <v/>
      </c>
    </row>
    <row r="22" spans="1:9" x14ac:dyDescent="0.25">
      <c r="A22" t="str">
        <f t="shared" si="0"/>
        <v/>
      </c>
    </row>
    <row r="23" spans="1:9" x14ac:dyDescent="0.25">
      <c r="A23" t="str">
        <f t="shared" si="0"/>
        <v/>
      </c>
    </row>
    <row r="24" spans="1:9" x14ac:dyDescent="0.25">
      <c r="A24" t="str">
        <f t="shared" si="0"/>
        <v/>
      </c>
    </row>
    <row r="25" spans="1:9" x14ac:dyDescent="0.25">
      <c r="A25" t="str">
        <f t="shared" si="0"/>
        <v/>
      </c>
    </row>
    <row r="26" spans="1:9" x14ac:dyDescent="0.25">
      <c r="A26" t="str">
        <f t="shared" si="0"/>
        <v/>
      </c>
    </row>
    <row r="27" spans="1:9" x14ac:dyDescent="0.25">
      <c r="A27" t="str">
        <f t="shared" si="0"/>
        <v/>
      </c>
    </row>
    <row r="28" spans="1:9" x14ac:dyDescent="0.25">
      <c r="A28" t="str">
        <f t="shared" si="0"/>
        <v/>
      </c>
    </row>
    <row r="29" spans="1:9" x14ac:dyDescent="0.25">
      <c r="A29" t="str">
        <f t="shared" si="0"/>
        <v/>
      </c>
    </row>
    <row r="30" spans="1:9" x14ac:dyDescent="0.25">
      <c r="A30" t="str">
        <f t="shared" si="0"/>
        <v/>
      </c>
    </row>
    <row r="31" spans="1:9" x14ac:dyDescent="0.25">
      <c r="A31" t="str">
        <f t="shared" si="0"/>
        <v/>
      </c>
    </row>
    <row r="32" spans="1:9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si="0"/>
        <v/>
      </c>
    </row>
    <row r="68" spans="1:1" x14ac:dyDescent="0.25">
      <c r="A68" t="str">
        <f t="shared" si="0"/>
        <v/>
      </c>
    </row>
    <row r="69" spans="1:1" x14ac:dyDescent="0.25">
      <c r="A69" t="str">
        <f t="shared" si="0"/>
        <v/>
      </c>
    </row>
    <row r="70" spans="1:1" x14ac:dyDescent="0.25">
      <c r="A70" t="str">
        <f t="shared" si="0"/>
        <v/>
      </c>
    </row>
    <row r="71" spans="1:1" x14ac:dyDescent="0.25">
      <c r="A71" t="str">
        <f t="shared" ref="A71:A100" si="3">IF(B71="","",ROW()-ROW($B$5))</f>
        <v/>
      </c>
    </row>
    <row r="72" spans="1:1" x14ac:dyDescent="0.25">
      <c r="A72" t="str">
        <f t="shared" si="3"/>
        <v/>
      </c>
    </row>
    <row r="73" spans="1:1" x14ac:dyDescent="0.25">
      <c r="A73" t="str">
        <f t="shared" si="3"/>
        <v/>
      </c>
    </row>
    <row r="74" spans="1:1" x14ac:dyDescent="0.25">
      <c r="A74" t="str">
        <f t="shared" si="3"/>
        <v/>
      </c>
    </row>
    <row r="75" spans="1:1" x14ac:dyDescent="0.25">
      <c r="A75" t="str">
        <f t="shared" si="3"/>
        <v/>
      </c>
    </row>
    <row r="76" spans="1:1" x14ac:dyDescent="0.25">
      <c r="A76" t="str">
        <f t="shared" si="3"/>
        <v/>
      </c>
    </row>
    <row r="77" spans="1:1" x14ac:dyDescent="0.25">
      <c r="A77" t="str">
        <f t="shared" si="3"/>
        <v/>
      </c>
    </row>
    <row r="78" spans="1:1" x14ac:dyDescent="0.25">
      <c r="A78" t="str">
        <f t="shared" si="3"/>
        <v/>
      </c>
    </row>
    <row r="79" spans="1:1" x14ac:dyDescent="0.25">
      <c r="A79" t="str">
        <f t="shared" si="3"/>
        <v/>
      </c>
    </row>
    <row r="80" spans="1:1" x14ac:dyDescent="0.25">
      <c r="A80" t="str">
        <f t="shared" si="3"/>
        <v/>
      </c>
    </row>
    <row r="81" spans="1:1" x14ac:dyDescent="0.25">
      <c r="A81" t="str">
        <f t="shared" si="3"/>
        <v/>
      </c>
    </row>
    <row r="82" spans="1:1" x14ac:dyDescent="0.25">
      <c r="A82" t="str">
        <f t="shared" si="3"/>
        <v/>
      </c>
    </row>
    <row r="83" spans="1:1" x14ac:dyDescent="0.25">
      <c r="A83" t="str">
        <f t="shared" si="3"/>
        <v/>
      </c>
    </row>
    <row r="84" spans="1:1" x14ac:dyDescent="0.25">
      <c r="A84" t="str">
        <f t="shared" si="3"/>
        <v/>
      </c>
    </row>
    <row r="85" spans="1:1" x14ac:dyDescent="0.25">
      <c r="A85" t="str">
        <f t="shared" si="3"/>
        <v/>
      </c>
    </row>
    <row r="86" spans="1:1" x14ac:dyDescent="0.25">
      <c r="A86" t="str">
        <f t="shared" si="3"/>
        <v/>
      </c>
    </row>
    <row r="87" spans="1:1" x14ac:dyDescent="0.25">
      <c r="A87" t="str">
        <f t="shared" si="3"/>
        <v/>
      </c>
    </row>
    <row r="88" spans="1:1" x14ac:dyDescent="0.25">
      <c r="A88" t="str">
        <f t="shared" si="3"/>
        <v/>
      </c>
    </row>
    <row r="89" spans="1:1" x14ac:dyDescent="0.25">
      <c r="A89" t="str">
        <f t="shared" si="3"/>
        <v/>
      </c>
    </row>
    <row r="90" spans="1:1" x14ac:dyDescent="0.25">
      <c r="A90" t="str">
        <f t="shared" si="3"/>
        <v/>
      </c>
    </row>
    <row r="91" spans="1:1" x14ac:dyDescent="0.25">
      <c r="A91" t="str">
        <f t="shared" si="3"/>
        <v/>
      </c>
    </row>
    <row r="92" spans="1:1" x14ac:dyDescent="0.25">
      <c r="A92" t="str">
        <f t="shared" si="3"/>
        <v/>
      </c>
    </row>
    <row r="93" spans="1:1" x14ac:dyDescent="0.25">
      <c r="A93" t="str">
        <f t="shared" si="3"/>
        <v/>
      </c>
    </row>
    <row r="94" spans="1:1" x14ac:dyDescent="0.25">
      <c r="A94" t="str">
        <f t="shared" si="3"/>
        <v/>
      </c>
    </row>
    <row r="95" spans="1:1" x14ac:dyDescent="0.25">
      <c r="A95" t="str">
        <f t="shared" si="3"/>
        <v/>
      </c>
    </row>
    <row r="96" spans="1:1" x14ac:dyDescent="0.25">
      <c r="A96" t="str">
        <f t="shared" si="3"/>
        <v/>
      </c>
    </row>
    <row r="97" spans="1:1" x14ac:dyDescent="0.25">
      <c r="A97" t="str">
        <f t="shared" si="3"/>
        <v/>
      </c>
    </row>
    <row r="98" spans="1:1" x14ac:dyDescent="0.25">
      <c r="A98" t="str">
        <f t="shared" si="3"/>
        <v/>
      </c>
    </row>
    <row r="99" spans="1:1" x14ac:dyDescent="0.25">
      <c r="A99" t="str">
        <f t="shared" si="3"/>
        <v/>
      </c>
    </row>
    <row r="100" spans="1:1" x14ac:dyDescent="0.25">
      <c r="A100" t="str">
        <f t="shared" si="3"/>
        <v/>
      </c>
    </row>
  </sheetData>
  <mergeCells count="1">
    <mergeCell ref="A3:I3"/>
  </mergeCells>
  <dataValidations count="1">
    <dataValidation type="list" allowBlank="1" showInputMessage="1" showErrorMessage="1" sqref="C6:C100" xr:uid="{364C56C8-FD48-494F-9F93-69E1868DBB1E}">
      <formula1>"Sports, Accessories, Wall Decorations, Tools"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EA8C-233D-4CA6-9863-642DD709F5EB}">
  <dimension ref="A1:O100"/>
  <sheetViews>
    <sheetView showGridLines="0" topLeftCell="A103" workbookViewId="0">
      <selection activeCell="B121" sqref="B121"/>
    </sheetView>
  </sheetViews>
  <sheetFormatPr defaultRowHeight="15" x14ac:dyDescent="0.25"/>
  <cols>
    <col min="1" max="1" width="3.5703125" bestFit="1" customWidth="1"/>
    <col min="2" max="2" width="9.7109375" style="21" bestFit="1" customWidth="1"/>
    <col min="3" max="3" width="10.85546875" bestFit="1" customWidth="1"/>
    <col min="4" max="4" width="6.42578125" bestFit="1" customWidth="1"/>
    <col min="5" max="5" width="13.5703125" bestFit="1" customWidth="1"/>
    <col min="6" max="6" width="12.42578125" bestFit="1" customWidth="1"/>
    <col min="7" max="7" width="19.85546875" bestFit="1" customWidth="1"/>
    <col min="8" max="8" width="10.140625" bestFit="1" customWidth="1"/>
    <col min="9" max="9" width="8.5703125" bestFit="1" customWidth="1"/>
    <col min="10" max="10" width="11.140625" bestFit="1" customWidth="1"/>
    <col min="11" max="11" width="17.42578125" bestFit="1" customWidth="1"/>
    <col min="12" max="12" width="13.5703125" style="14" bestFit="1" customWidth="1"/>
    <col min="13" max="13" width="12.7109375" style="14" bestFit="1" customWidth="1"/>
    <col min="14" max="14" width="9.28515625" bestFit="1" customWidth="1"/>
    <col min="15" max="15" width="12" bestFit="1" customWidth="1"/>
  </cols>
  <sheetData>
    <row r="1" spans="1:15" x14ac:dyDescent="0.25">
      <c r="A1" s="2"/>
      <c r="B1" s="2"/>
      <c r="C1" s="3"/>
      <c r="D1" s="2"/>
      <c r="E1" s="4"/>
      <c r="F1" s="4"/>
      <c r="G1" s="4"/>
      <c r="H1" s="4"/>
      <c r="I1" s="2"/>
      <c r="J1" s="5"/>
      <c r="K1" s="6"/>
      <c r="L1" s="6"/>
      <c r="M1" s="6"/>
      <c r="N1" s="6"/>
      <c r="O1" s="6"/>
    </row>
    <row r="2" spans="1:15" x14ac:dyDescent="0.25">
      <c r="A2" s="2"/>
      <c r="B2" s="2"/>
      <c r="C2" s="3"/>
      <c r="D2" s="2"/>
      <c r="E2" s="4"/>
      <c r="F2" s="4"/>
      <c r="G2" s="4"/>
      <c r="H2" s="4"/>
      <c r="I2" s="2"/>
      <c r="J2" s="5"/>
      <c r="K2" s="6"/>
      <c r="L2" s="6"/>
      <c r="M2" s="6"/>
      <c r="N2" s="6"/>
      <c r="O2" s="6"/>
    </row>
    <row r="3" spans="1:15" ht="29.25" thickBot="1" x14ac:dyDescent="0.3">
      <c r="A3" s="55" t="s">
        <v>19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" x14ac:dyDescent="0.25">
      <c r="A4" s="2"/>
      <c r="B4" s="2"/>
      <c r="C4" s="3"/>
      <c r="D4" s="2"/>
      <c r="E4" s="4"/>
      <c r="F4" s="4"/>
      <c r="G4" s="4"/>
      <c r="H4" s="4"/>
      <c r="I4" s="2"/>
      <c r="J4" s="5"/>
      <c r="K4" s="6"/>
      <c r="L4" s="6"/>
      <c r="M4" s="6"/>
      <c r="N4" s="6"/>
      <c r="O4" s="6"/>
    </row>
    <row r="5" spans="1:15" x14ac:dyDescent="0.25">
      <c r="A5" s="15" t="s">
        <v>0</v>
      </c>
      <c r="B5" s="15" t="s">
        <v>47</v>
      </c>
      <c r="C5" s="15" t="s">
        <v>20</v>
      </c>
      <c r="D5" s="15" t="s">
        <v>33</v>
      </c>
      <c r="E5" s="35" t="s">
        <v>1</v>
      </c>
      <c r="F5" s="35" t="s">
        <v>177</v>
      </c>
      <c r="G5" s="35" t="s">
        <v>15</v>
      </c>
      <c r="H5" s="35" t="s">
        <v>16</v>
      </c>
      <c r="I5" s="15" t="s">
        <v>40</v>
      </c>
      <c r="J5" s="36" t="s">
        <v>38</v>
      </c>
      <c r="K5" s="37" t="s">
        <v>39</v>
      </c>
      <c r="L5" s="37" t="s">
        <v>41</v>
      </c>
      <c r="M5" s="37" t="s">
        <v>37</v>
      </c>
      <c r="N5" s="37" t="s">
        <v>17</v>
      </c>
      <c r="O5" s="37" t="s">
        <v>18</v>
      </c>
    </row>
    <row r="6" spans="1:15" x14ac:dyDescent="0.25">
      <c r="A6" s="34">
        <f>IF(B6="","",ROW()-ROW($B$5))</f>
        <v>1</v>
      </c>
      <c r="B6" s="33">
        <v>1</v>
      </c>
      <c r="C6" s="34" t="s">
        <v>21</v>
      </c>
      <c r="D6" s="34">
        <v>2021</v>
      </c>
      <c r="E6" s="34" t="s">
        <v>9</v>
      </c>
      <c r="F6" s="34" t="str">
        <f>IF(E6="","",VLOOKUP(E6,Product!$B$6:$H$20,2,0))</f>
        <v>Sports</v>
      </c>
      <c r="G6" s="34" t="s">
        <v>82</v>
      </c>
      <c r="H6" s="34" t="s">
        <v>36</v>
      </c>
      <c r="I6" s="33">
        <v>5</v>
      </c>
      <c r="J6" s="38">
        <f>IF(E6="","",VLOOKUP(E6,Product!$B$6:$H$20,5,0))</f>
        <v>91.42</v>
      </c>
      <c r="K6" s="38">
        <f>IF(I6="","",I6*J6)</f>
        <v>457.1</v>
      </c>
      <c r="L6" s="38">
        <f>IF(E6="","",VLOOKUP(E6,Product!$B$6:$H$20,4,0))</f>
        <v>71.42</v>
      </c>
      <c r="M6" s="38">
        <f>IF(I6="","",I6*L6)</f>
        <v>357.1</v>
      </c>
      <c r="N6" s="38">
        <f>IF(I6="","",J6-L6)</f>
        <v>20</v>
      </c>
      <c r="O6" s="38">
        <f>IF(I6 ="","",I6*N6)</f>
        <v>100</v>
      </c>
    </row>
    <row r="7" spans="1:15" x14ac:dyDescent="0.25">
      <c r="A7" s="34">
        <f t="shared" ref="A7:A70" si="0">IF(B7="","",ROW()-ROW($B$5))</f>
        <v>2</v>
      </c>
      <c r="B7" s="33">
        <v>1</v>
      </c>
      <c r="C7" s="34" t="s">
        <v>21</v>
      </c>
      <c r="D7" s="34">
        <v>2021</v>
      </c>
      <c r="E7" s="34" t="s">
        <v>10</v>
      </c>
      <c r="F7" s="34" t="str">
        <f>IF(E7="","",VLOOKUP(E7,Product!$B$6:$H$20,2,0))</f>
        <v>Sports</v>
      </c>
      <c r="G7" s="34" t="s">
        <v>83</v>
      </c>
      <c r="H7" s="34" t="s">
        <v>49</v>
      </c>
      <c r="I7" s="33">
        <v>4</v>
      </c>
      <c r="J7" s="38">
        <f>IF(E7="","",VLOOKUP(E7,Product!$B$6:$H$20,5,0))</f>
        <v>79.45</v>
      </c>
      <c r="K7" s="38">
        <f t="shared" ref="K7:K70" si="1">IF(I7="","",I7*J7)</f>
        <v>317.8</v>
      </c>
      <c r="L7" s="38">
        <f>IF(E7="","",VLOOKUP(E7,Product!$B$6:$H$20,4,0))</f>
        <v>59.45</v>
      </c>
      <c r="M7" s="38">
        <f t="shared" ref="M7:M70" si="2">IF(I7="","",I7*L7)</f>
        <v>237.8</v>
      </c>
      <c r="N7" s="38">
        <f t="shared" ref="N7:N70" si="3">IF(I7="","",J7-L7)</f>
        <v>20</v>
      </c>
      <c r="O7" s="38">
        <f t="shared" ref="O7:O70" si="4">IF(I7 ="","",I7*N7)</f>
        <v>80</v>
      </c>
    </row>
    <row r="8" spans="1:15" x14ac:dyDescent="0.25">
      <c r="A8" s="34">
        <f t="shared" si="0"/>
        <v>3</v>
      </c>
      <c r="B8" s="33">
        <v>1</v>
      </c>
      <c r="C8" s="34" t="s">
        <v>21</v>
      </c>
      <c r="D8" s="34">
        <v>2021</v>
      </c>
      <c r="E8" s="34" t="s">
        <v>10</v>
      </c>
      <c r="F8" s="34" t="str">
        <f>IF(E8="","",VLOOKUP(E8,Product!$B$6:$H$20,2,0))</f>
        <v>Sports</v>
      </c>
      <c r="G8" s="34" t="s">
        <v>84</v>
      </c>
      <c r="H8" s="34" t="s">
        <v>49</v>
      </c>
      <c r="I8" s="33">
        <v>4</v>
      </c>
      <c r="J8" s="38">
        <f>IF(E8="","",VLOOKUP(E8,Product!$B$6:$H$20,5,0))</f>
        <v>79.45</v>
      </c>
      <c r="K8" s="38">
        <f t="shared" si="1"/>
        <v>317.8</v>
      </c>
      <c r="L8" s="38">
        <f>IF(E8="","",VLOOKUP(E8,Product!$B$6:$H$20,4,0))</f>
        <v>59.45</v>
      </c>
      <c r="M8" s="38">
        <f t="shared" si="2"/>
        <v>237.8</v>
      </c>
      <c r="N8" s="38">
        <f t="shared" si="3"/>
        <v>20</v>
      </c>
      <c r="O8" s="38">
        <f t="shared" si="4"/>
        <v>80</v>
      </c>
    </row>
    <row r="9" spans="1:15" x14ac:dyDescent="0.25">
      <c r="A9" s="34">
        <f t="shared" si="0"/>
        <v>4</v>
      </c>
      <c r="B9" s="33">
        <v>1</v>
      </c>
      <c r="C9" s="34" t="s">
        <v>21</v>
      </c>
      <c r="D9" s="34">
        <v>2021</v>
      </c>
      <c r="E9" s="34" t="s">
        <v>10</v>
      </c>
      <c r="F9" s="34" t="str">
        <f>IF(E9="","",VLOOKUP(E9,Product!$B$6:$H$20,2,0))</f>
        <v>Sports</v>
      </c>
      <c r="G9" s="34" t="s">
        <v>85</v>
      </c>
      <c r="H9" s="34" t="s">
        <v>35</v>
      </c>
      <c r="I9" s="33">
        <v>3</v>
      </c>
      <c r="J9" s="38">
        <f>IF(E9="","",VLOOKUP(E9,Product!$B$6:$H$20,5,0))</f>
        <v>79.45</v>
      </c>
      <c r="K9" s="38">
        <f t="shared" si="1"/>
        <v>238.35000000000002</v>
      </c>
      <c r="L9" s="38">
        <f>IF(E9="","",VLOOKUP(E9,Product!$B$6:$H$20,4,0))</f>
        <v>59.45</v>
      </c>
      <c r="M9" s="38">
        <f t="shared" si="2"/>
        <v>178.35000000000002</v>
      </c>
      <c r="N9" s="38">
        <f t="shared" si="3"/>
        <v>20</v>
      </c>
      <c r="O9" s="38">
        <f t="shared" si="4"/>
        <v>60</v>
      </c>
    </row>
    <row r="10" spans="1:15" x14ac:dyDescent="0.25">
      <c r="A10" s="34">
        <f t="shared" si="0"/>
        <v>5</v>
      </c>
      <c r="B10" s="33">
        <v>1</v>
      </c>
      <c r="C10" s="34" t="s">
        <v>21</v>
      </c>
      <c r="D10" s="34">
        <v>2021</v>
      </c>
      <c r="E10" s="34" t="s">
        <v>10</v>
      </c>
      <c r="F10" s="34" t="str">
        <f>IF(E10="","",VLOOKUP(E10,Product!$B$6:$H$20,2,0))</f>
        <v>Sports</v>
      </c>
      <c r="G10" s="34" t="s">
        <v>86</v>
      </c>
      <c r="H10" s="34" t="s">
        <v>50</v>
      </c>
      <c r="I10" s="33">
        <v>5</v>
      </c>
      <c r="J10" s="38">
        <f>IF(E10="","",VLOOKUP(E10,Product!$B$6:$H$20,5,0))</f>
        <v>79.45</v>
      </c>
      <c r="K10" s="38">
        <f t="shared" si="1"/>
        <v>397.25</v>
      </c>
      <c r="L10" s="38">
        <f>IF(E10="","",VLOOKUP(E10,Product!$B$6:$H$20,4,0))</f>
        <v>59.45</v>
      </c>
      <c r="M10" s="38">
        <f t="shared" si="2"/>
        <v>297.25</v>
      </c>
      <c r="N10" s="38">
        <f t="shared" si="3"/>
        <v>20</v>
      </c>
      <c r="O10" s="38">
        <f t="shared" si="4"/>
        <v>100</v>
      </c>
    </row>
    <row r="11" spans="1:15" x14ac:dyDescent="0.25">
      <c r="A11" s="34">
        <f t="shared" si="0"/>
        <v>6</v>
      </c>
      <c r="B11" s="33">
        <v>1</v>
      </c>
      <c r="C11" s="34" t="s">
        <v>21</v>
      </c>
      <c r="D11" s="34">
        <v>2021</v>
      </c>
      <c r="E11" s="34" t="s">
        <v>10</v>
      </c>
      <c r="F11" s="34" t="str">
        <f>IF(E11="","",VLOOKUP(E11,Product!$B$6:$H$20,2,0))</f>
        <v>Sports</v>
      </c>
      <c r="G11" s="34" t="s">
        <v>87</v>
      </c>
      <c r="H11" s="34" t="s">
        <v>49</v>
      </c>
      <c r="I11" s="33">
        <v>4</v>
      </c>
      <c r="J11" s="38">
        <f>IF(E11="","",VLOOKUP(E11,Product!$B$6:$H$20,5,0))</f>
        <v>79.45</v>
      </c>
      <c r="K11" s="38">
        <f t="shared" si="1"/>
        <v>317.8</v>
      </c>
      <c r="L11" s="38">
        <f>IF(E11="","",VLOOKUP(E11,Product!$B$6:$H$20,4,0))</f>
        <v>59.45</v>
      </c>
      <c r="M11" s="38">
        <f t="shared" si="2"/>
        <v>237.8</v>
      </c>
      <c r="N11" s="38">
        <f t="shared" si="3"/>
        <v>20</v>
      </c>
      <c r="O11" s="38">
        <f t="shared" si="4"/>
        <v>80</v>
      </c>
    </row>
    <row r="12" spans="1:15" x14ac:dyDescent="0.25">
      <c r="A12" s="34">
        <f t="shared" si="0"/>
        <v>7</v>
      </c>
      <c r="B12" s="33">
        <v>1</v>
      </c>
      <c r="C12" s="34" t="s">
        <v>21</v>
      </c>
      <c r="D12" s="34">
        <v>2021</v>
      </c>
      <c r="E12" s="34" t="s">
        <v>10</v>
      </c>
      <c r="F12" s="34" t="str">
        <f>IF(E12="","",VLOOKUP(E12,Product!$B$6:$H$20,2,0))</f>
        <v>Sports</v>
      </c>
      <c r="G12" s="34" t="s">
        <v>88</v>
      </c>
      <c r="H12" s="34" t="s">
        <v>50</v>
      </c>
      <c r="I12" s="33">
        <v>4</v>
      </c>
      <c r="J12" s="38">
        <f>IF(E12="","",VLOOKUP(E12,Product!$B$6:$H$20,5,0))</f>
        <v>79.45</v>
      </c>
      <c r="K12" s="38">
        <f t="shared" si="1"/>
        <v>317.8</v>
      </c>
      <c r="L12" s="38">
        <f>IF(E12="","",VLOOKUP(E12,Product!$B$6:$H$20,4,0))</f>
        <v>59.45</v>
      </c>
      <c r="M12" s="38">
        <f t="shared" si="2"/>
        <v>237.8</v>
      </c>
      <c r="N12" s="38">
        <f t="shared" si="3"/>
        <v>20</v>
      </c>
      <c r="O12" s="38">
        <f t="shared" si="4"/>
        <v>80</v>
      </c>
    </row>
    <row r="13" spans="1:15" x14ac:dyDescent="0.25">
      <c r="A13" s="34">
        <f t="shared" si="0"/>
        <v>8</v>
      </c>
      <c r="B13" s="33">
        <v>1</v>
      </c>
      <c r="C13" s="34" t="s">
        <v>21</v>
      </c>
      <c r="D13" s="34">
        <v>2021</v>
      </c>
      <c r="E13" s="34" t="s">
        <v>10</v>
      </c>
      <c r="F13" s="34" t="str">
        <f>IF(E13="","",VLOOKUP(E13,Product!$B$6:$H$20,2,0))</f>
        <v>Sports</v>
      </c>
      <c r="G13" s="34" t="s">
        <v>89</v>
      </c>
      <c r="H13" s="34" t="s">
        <v>50</v>
      </c>
      <c r="I13" s="33">
        <v>2</v>
      </c>
      <c r="J13" s="38">
        <f>IF(E13="","",VLOOKUP(E13,Product!$B$6:$H$20,5,0))</f>
        <v>79.45</v>
      </c>
      <c r="K13" s="38">
        <f t="shared" si="1"/>
        <v>158.9</v>
      </c>
      <c r="L13" s="38">
        <f>IF(E13="","",VLOOKUP(E13,Product!$B$6:$H$20,4,0))</f>
        <v>59.45</v>
      </c>
      <c r="M13" s="38">
        <f t="shared" si="2"/>
        <v>118.9</v>
      </c>
      <c r="N13" s="38">
        <f t="shared" si="3"/>
        <v>20</v>
      </c>
      <c r="O13" s="38">
        <f t="shared" si="4"/>
        <v>40</v>
      </c>
    </row>
    <row r="14" spans="1:15" x14ac:dyDescent="0.25">
      <c r="A14" s="34">
        <f t="shared" si="0"/>
        <v>9</v>
      </c>
      <c r="B14" s="33">
        <v>1</v>
      </c>
      <c r="C14" s="34" t="s">
        <v>21</v>
      </c>
      <c r="D14" s="34">
        <v>2021</v>
      </c>
      <c r="E14" s="34" t="s">
        <v>10</v>
      </c>
      <c r="F14" s="34" t="str">
        <f>IF(E14="","",VLOOKUP(E14,Product!$B$6:$H$20,2,0))</f>
        <v>Sports</v>
      </c>
      <c r="G14" s="34" t="s">
        <v>90</v>
      </c>
      <c r="H14" s="34" t="s">
        <v>49</v>
      </c>
      <c r="I14" s="33">
        <v>5</v>
      </c>
      <c r="J14" s="38">
        <f>IF(E14="","",VLOOKUP(E14,Product!$B$6:$H$20,5,0))</f>
        <v>79.45</v>
      </c>
      <c r="K14" s="38">
        <f t="shared" si="1"/>
        <v>397.25</v>
      </c>
      <c r="L14" s="38">
        <f>IF(E14="","",VLOOKUP(E14,Product!$B$6:$H$20,4,0))</f>
        <v>59.45</v>
      </c>
      <c r="M14" s="38">
        <f t="shared" si="2"/>
        <v>297.25</v>
      </c>
      <c r="N14" s="38">
        <f t="shared" si="3"/>
        <v>20</v>
      </c>
      <c r="O14" s="38">
        <f t="shared" si="4"/>
        <v>100</v>
      </c>
    </row>
    <row r="15" spans="1:15" x14ac:dyDescent="0.25">
      <c r="A15" s="34">
        <f t="shared" si="0"/>
        <v>10</v>
      </c>
      <c r="B15" s="33">
        <v>1</v>
      </c>
      <c r="C15" s="34" t="s">
        <v>21</v>
      </c>
      <c r="D15" s="34">
        <v>2021</v>
      </c>
      <c r="E15" s="34" t="s">
        <v>10</v>
      </c>
      <c r="F15" s="34" t="str">
        <f>IF(E15="","",VLOOKUP(E15,Product!$B$6:$H$20,2,0))</f>
        <v>Sports</v>
      </c>
      <c r="G15" s="34" t="s">
        <v>91</v>
      </c>
      <c r="H15" s="34" t="s">
        <v>50</v>
      </c>
      <c r="I15" s="33">
        <v>5</v>
      </c>
      <c r="J15" s="38">
        <f>IF(E15="","",VLOOKUP(E15,Product!$B$6:$H$20,5,0))</f>
        <v>79.45</v>
      </c>
      <c r="K15" s="38">
        <f t="shared" si="1"/>
        <v>397.25</v>
      </c>
      <c r="L15" s="38">
        <f>IF(E15="","",VLOOKUP(E15,Product!$B$6:$H$20,4,0))</f>
        <v>59.45</v>
      </c>
      <c r="M15" s="38">
        <f t="shared" si="2"/>
        <v>297.25</v>
      </c>
      <c r="N15" s="38">
        <f t="shared" si="3"/>
        <v>20</v>
      </c>
      <c r="O15" s="38">
        <f t="shared" si="4"/>
        <v>100</v>
      </c>
    </row>
    <row r="16" spans="1:15" x14ac:dyDescent="0.25">
      <c r="A16" s="34">
        <f t="shared" si="0"/>
        <v>11</v>
      </c>
      <c r="B16" s="33">
        <v>2</v>
      </c>
      <c r="C16" s="34" t="s">
        <v>21</v>
      </c>
      <c r="D16" s="34">
        <v>2021</v>
      </c>
      <c r="E16" s="34" t="s">
        <v>10</v>
      </c>
      <c r="F16" s="34" t="str">
        <f>IF(E16="","",VLOOKUP(E16,Product!$B$6:$H$20,2,0))</f>
        <v>Sports</v>
      </c>
      <c r="G16" s="34" t="s">
        <v>92</v>
      </c>
      <c r="H16" s="34" t="s">
        <v>49</v>
      </c>
      <c r="I16" s="33">
        <v>2</v>
      </c>
      <c r="J16" s="38">
        <f>IF(E16="","",VLOOKUP(E16,Product!$B$6:$H$20,5,0))</f>
        <v>79.45</v>
      </c>
      <c r="K16" s="38">
        <f t="shared" si="1"/>
        <v>158.9</v>
      </c>
      <c r="L16" s="38">
        <f>IF(E16="","",VLOOKUP(E16,Product!$B$6:$H$20,4,0))</f>
        <v>59.45</v>
      </c>
      <c r="M16" s="38">
        <f t="shared" si="2"/>
        <v>118.9</v>
      </c>
      <c r="N16" s="38">
        <f t="shared" si="3"/>
        <v>20</v>
      </c>
      <c r="O16" s="38">
        <f t="shared" si="4"/>
        <v>40</v>
      </c>
    </row>
    <row r="17" spans="1:15" x14ac:dyDescent="0.25">
      <c r="A17" s="34">
        <f t="shared" si="0"/>
        <v>12</v>
      </c>
      <c r="B17" s="33">
        <v>2</v>
      </c>
      <c r="C17" s="34" t="s">
        <v>21</v>
      </c>
      <c r="D17" s="34">
        <v>2021</v>
      </c>
      <c r="E17" s="34" t="s">
        <v>73</v>
      </c>
      <c r="F17" s="34" t="str">
        <f>IF(E17="","",VLOOKUP(E17,Product!$B$6:$H$20,2,0))</f>
        <v>Tools</v>
      </c>
      <c r="G17" s="34" t="s">
        <v>93</v>
      </c>
      <c r="H17" s="34" t="s">
        <v>50</v>
      </c>
      <c r="I17" s="33">
        <v>3</v>
      </c>
      <c r="J17" s="38">
        <f>IF(E17="","",VLOOKUP(E17,Product!$B$6:$H$20,5,0))</f>
        <v>116.44</v>
      </c>
      <c r="K17" s="38">
        <f t="shared" si="1"/>
        <v>349.32</v>
      </c>
      <c r="L17" s="38">
        <f>IF(E17="","",VLOOKUP(E17,Product!$B$6:$H$20,4,0))</f>
        <v>96.44</v>
      </c>
      <c r="M17" s="38">
        <f t="shared" si="2"/>
        <v>289.32</v>
      </c>
      <c r="N17" s="38">
        <f t="shared" si="3"/>
        <v>20</v>
      </c>
      <c r="O17" s="38">
        <f t="shared" si="4"/>
        <v>60</v>
      </c>
    </row>
    <row r="18" spans="1:15" x14ac:dyDescent="0.25">
      <c r="A18" s="34">
        <f t="shared" si="0"/>
        <v>13</v>
      </c>
      <c r="B18" s="33">
        <v>2</v>
      </c>
      <c r="C18" s="34" t="s">
        <v>21</v>
      </c>
      <c r="D18" s="34">
        <v>2021</v>
      </c>
      <c r="E18" s="34" t="s">
        <v>9</v>
      </c>
      <c r="F18" s="34" t="str">
        <f>IF(E18="","",VLOOKUP(E18,Product!$B$6:$H$20,2,0))</f>
        <v>Sports</v>
      </c>
      <c r="G18" s="34" t="s">
        <v>94</v>
      </c>
      <c r="H18" s="34" t="s">
        <v>36</v>
      </c>
      <c r="I18" s="33">
        <v>2</v>
      </c>
      <c r="J18" s="38">
        <f>IF(E18="","",VLOOKUP(E18,Product!$B$6:$H$20,5,0))</f>
        <v>91.42</v>
      </c>
      <c r="K18" s="38">
        <f t="shared" si="1"/>
        <v>182.84</v>
      </c>
      <c r="L18" s="38">
        <f>IF(E18="","",VLOOKUP(E18,Product!$B$6:$H$20,4,0))</f>
        <v>71.42</v>
      </c>
      <c r="M18" s="38">
        <f t="shared" si="2"/>
        <v>142.84</v>
      </c>
      <c r="N18" s="38">
        <f t="shared" si="3"/>
        <v>20</v>
      </c>
      <c r="O18" s="38">
        <f t="shared" si="4"/>
        <v>40</v>
      </c>
    </row>
    <row r="19" spans="1:15" x14ac:dyDescent="0.25">
      <c r="A19" s="34">
        <f t="shared" si="0"/>
        <v>14</v>
      </c>
      <c r="B19" s="33">
        <v>2</v>
      </c>
      <c r="C19" s="34" t="s">
        <v>21</v>
      </c>
      <c r="D19" s="34">
        <v>2021</v>
      </c>
      <c r="E19" s="34" t="s">
        <v>74</v>
      </c>
      <c r="F19" s="34" t="str">
        <f>IF(E19="","",VLOOKUP(E19,Product!$B$6:$H$20,2,0))</f>
        <v>Sports</v>
      </c>
      <c r="G19" s="34" t="s">
        <v>95</v>
      </c>
      <c r="H19" s="34" t="s">
        <v>50</v>
      </c>
      <c r="I19" s="33">
        <v>1</v>
      </c>
      <c r="J19" s="38">
        <f>IF(E19="","",VLOOKUP(E19,Product!$B$6:$H$20,5,0))</f>
        <v>84.78</v>
      </c>
      <c r="K19" s="38">
        <f t="shared" si="1"/>
        <v>84.78</v>
      </c>
      <c r="L19" s="38">
        <f>IF(E19="","",VLOOKUP(E19,Product!$B$6:$H$20,4,0))</f>
        <v>64.78</v>
      </c>
      <c r="M19" s="38">
        <f t="shared" si="2"/>
        <v>64.78</v>
      </c>
      <c r="N19" s="38">
        <f t="shared" si="3"/>
        <v>20</v>
      </c>
      <c r="O19" s="38">
        <f t="shared" si="4"/>
        <v>20</v>
      </c>
    </row>
    <row r="20" spans="1:15" x14ac:dyDescent="0.25">
      <c r="A20" s="34">
        <f t="shared" si="0"/>
        <v>15</v>
      </c>
      <c r="B20" s="33">
        <v>2</v>
      </c>
      <c r="C20" s="34" t="s">
        <v>21</v>
      </c>
      <c r="D20" s="34">
        <v>2021</v>
      </c>
      <c r="E20" s="34" t="s">
        <v>74</v>
      </c>
      <c r="F20" s="34" t="str">
        <f>IF(E20="","",VLOOKUP(E20,Product!$B$6:$H$20,2,0))</f>
        <v>Sports</v>
      </c>
      <c r="G20" s="34" t="s">
        <v>96</v>
      </c>
      <c r="H20" s="34" t="s">
        <v>35</v>
      </c>
      <c r="I20" s="33">
        <v>4</v>
      </c>
      <c r="J20" s="38">
        <f>IF(E20="","",VLOOKUP(E20,Product!$B$6:$H$20,5,0))</f>
        <v>84.78</v>
      </c>
      <c r="K20" s="38">
        <f t="shared" si="1"/>
        <v>339.12</v>
      </c>
      <c r="L20" s="38">
        <f>IF(E20="","",VLOOKUP(E20,Product!$B$6:$H$20,4,0))</f>
        <v>64.78</v>
      </c>
      <c r="M20" s="38">
        <f t="shared" si="2"/>
        <v>259.12</v>
      </c>
      <c r="N20" s="38">
        <f t="shared" si="3"/>
        <v>20</v>
      </c>
      <c r="O20" s="38">
        <f t="shared" si="4"/>
        <v>80</v>
      </c>
    </row>
    <row r="21" spans="1:15" x14ac:dyDescent="0.25">
      <c r="A21" s="34">
        <f t="shared" si="0"/>
        <v>16</v>
      </c>
      <c r="B21" s="33">
        <v>2</v>
      </c>
      <c r="C21" s="34" t="s">
        <v>21</v>
      </c>
      <c r="D21" s="34">
        <v>2021</v>
      </c>
      <c r="E21" s="34" t="s">
        <v>74</v>
      </c>
      <c r="F21" s="34" t="str">
        <f>IF(E21="","",VLOOKUP(E21,Product!$B$6:$H$20,2,0))</f>
        <v>Sports</v>
      </c>
      <c r="G21" s="34" t="s">
        <v>97</v>
      </c>
      <c r="H21" s="34" t="s">
        <v>49</v>
      </c>
      <c r="I21" s="33">
        <v>5</v>
      </c>
      <c r="J21" s="38">
        <f>IF(E21="","",VLOOKUP(E21,Product!$B$6:$H$20,5,0))</f>
        <v>84.78</v>
      </c>
      <c r="K21" s="38">
        <f t="shared" si="1"/>
        <v>423.9</v>
      </c>
      <c r="L21" s="38">
        <f>IF(E21="","",VLOOKUP(E21,Product!$B$6:$H$20,4,0))</f>
        <v>64.78</v>
      </c>
      <c r="M21" s="38">
        <f t="shared" si="2"/>
        <v>323.89999999999998</v>
      </c>
      <c r="N21" s="38">
        <f t="shared" si="3"/>
        <v>20</v>
      </c>
      <c r="O21" s="38">
        <f t="shared" si="4"/>
        <v>100</v>
      </c>
    </row>
    <row r="22" spans="1:15" x14ac:dyDescent="0.25">
      <c r="A22" s="34">
        <f t="shared" si="0"/>
        <v>17</v>
      </c>
      <c r="B22" s="33">
        <v>2</v>
      </c>
      <c r="C22" s="34" t="s">
        <v>21</v>
      </c>
      <c r="D22" s="34">
        <v>2021</v>
      </c>
      <c r="E22" s="34" t="s">
        <v>80</v>
      </c>
      <c r="F22" s="34" t="str">
        <f>IF(E22="","",VLOOKUP(E22,Product!$B$6:$H$20,2,0))</f>
        <v>Accessories</v>
      </c>
      <c r="G22" s="34" t="s">
        <v>98</v>
      </c>
      <c r="H22" s="34" t="s">
        <v>36</v>
      </c>
      <c r="I22" s="33">
        <v>4</v>
      </c>
      <c r="J22" s="38">
        <f>IF(E22="","",VLOOKUP(E22,Product!$B$6:$H$20,5,0))</f>
        <v>107.61</v>
      </c>
      <c r="K22" s="38">
        <f t="shared" si="1"/>
        <v>430.44</v>
      </c>
      <c r="L22" s="38">
        <f>IF(E22="","",VLOOKUP(E22,Product!$B$6:$H$20,4,0))</f>
        <v>87.61</v>
      </c>
      <c r="M22" s="38">
        <f t="shared" si="2"/>
        <v>350.44</v>
      </c>
      <c r="N22" s="38">
        <f t="shared" si="3"/>
        <v>20</v>
      </c>
      <c r="O22" s="38">
        <f t="shared" si="4"/>
        <v>80</v>
      </c>
    </row>
    <row r="23" spans="1:15" x14ac:dyDescent="0.25">
      <c r="A23" s="34">
        <f t="shared" si="0"/>
        <v>18</v>
      </c>
      <c r="B23" s="33">
        <v>2</v>
      </c>
      <c r="C23" s="34" t="s">
        <v>21</v>
      </c>
      <c r="D23" s="34">
        <v>2021</v>
      </c>
      <c r="E23" s="34" t="s">
        <v>80</v>
      </c>
      <c r="F23" s="34" t="str">
        <f>IF(E23="","",VLOOKUP(E23,Product!$B$6:$H$20,2,0))</f>
        <v>Accessories</v>
      </c>
      <c r="G23" s="34" t="s">
        <v>99</v>
      </c>
      <c r="H23" s="34" t="s">
        <v>50</v>
      </c>
      <c r="I23" s="33">
        <v>4</v>
      </c>
      <c r="J23" s="38">
        <f>IF(E23="","",VLOOKUP(E23,Product!$B$6:$H$20,5,0))</f>
        <v>107.61</v>
      </c>
      <c r="K23" s="38">
        <f t="shared" si="1"/>
        <v>430.44</v>
      </c>
      <c r="L23" s="38">
        <f>IF(E23="","",VLOOKUP(E23,Product!$B$6:$H$20,4,0))</f>
        <v>87.61</v>
      </c>
      <c r="M23" s="38">
        <f t="shared" si="2"/>
        <v>350.44</v>
      </c>
      <c r="N23" s="38">
        <f t="shared" si="3"/>
        <v>20</v>
      </c>
      <c r="O23" s="38">
        <f t="shared" si="4"/>
        <v>80</v>
      </c>
    </row>
    <row r="24" spans="1:15" x14ac:dyDescent="0.25">
      <c r="A24" s="34">
        <f t="shared" si="0"/>
        <v>19</v>
      </c>
      <c r="B24" s="33">
        <v>2</v>
      </c>
      <c r="C24" s="34" t="s">
        <v>21</v>
      </c>
      <c r="D24" s="34">
        <v>2021</v>
      </c>
      <c r="E24" s="34" t="s">
        <v>80</v>
      </c>
      <c r="F24" s="34" t="str">
        <f>IF(E24="","",VLOOKUP(E24,Product!$B$6:$H$20,2,0))</f>
        <v>Accessories</v>
      </c>
      <c r="G24" s="34" t="s">
        <v>100</v>
      </c>
      <c r="H24" s="34" t="s">
        <v>50</v>
      </c>
      <c r="I24" s="33">
        <v>5</v>
      </c>
      <c r="J24" s="38">
        <f>IF(E24="","",VLOOKUP(E24,Product!$B$6:$H$20,5,0))</f>
        <v>107.61</v>
      </c>
      <c r="K24" s="38">
        <f t="shared" si="1"/>
        <v>538.04999999999995</v>
      </c>
      <c r="L24" s="38">
        <f>IF(E24="","",VLOOKUP(E24,Product!$B$6:$H$20,4,0))</f>
        <v>87.61</v>
      </c>
      <c r="M24" s="38">
        <f t="shared" si="2"/>
        <v>438.05</v>
      </c>
      <c r="N24" s="38">
        <f t="shared" si="3"/>
        <v>20</v>
      </c>
      <c r="O24" s="38">
        <f t="shared" si="4"/>
        <v>100</v>
      </c>
    </row>
    <row r="25" spans="1:15" x14ac:dyDescent="0.25">
      <c r="A25" s="34">
        <f t="shared" si="0"/>
        <v>20</v>
      </c>
      <c r="B25" s="33">
        <v>2</v>
      </c>
      <c r="C25" s="34" t="s">
        <v>21</v>
      </c>
      <c r="D25" s="34">
        <v>2021</v>
      </c>
      <c r="E25" s="34" t="s">
        <v>76</v>
      </c>
      <c r="F25" s="34" t="str">
        <f>IF(E25="","",VLOOKUP(E25,Product!$B$6:$H$20,2,0))</f>
        <v>Tools</v>
      </c>
      <c r="G25" s="34" t="s">
        <v>101</v>
      </c>
      <c r="H25" s="34" t="s">
        <v>36</v>
      </c>
      <c r="I25" s="33">
        <v>5</v>
      </c>
      <c r="J25" s="38">
        <f>IF(E25="","",VLOOKUP(E25,Product!$B$6:$H$20,5,0))</f>
        <v>60.83</v>
      </c>
      <c r="K25" s="38">
        <f t="shared" si="1"/>
        <v>304.14999999999998</v>
      </c>
      <c r="L25" s="38">
        <f>IF(E25="","",VLOOKUP(E25,Product!$B$6:$H$20,4,0))</f>
        <v>40.83</v>
      </c>
      <c r="M25" s="38">
        <f t="shared" si="2"/>
        <v>204.14999999999998</v>
      </c>
      <c r="N25" s="38">
        <f t="shared" si="3"/>
        <v>20</v>
      </c>
      <c r="O25" s="38">
        <f t="shared" si="4"/>
        <v>100</v>
      </c>
    </row>
    <row r="26" spans="1:15" x14ac:dyDescent="0.25">
      <c r="A26" s="34">
        <f t="shared" si="0"/>
        <v>21</v>
      </c>
      <c r="B26" s="33">
        <v>2</v>
      </c>
      <c r="C26" s="34" t="s">
        <v>21</v>
      </c>
      <c r="D26" s="34">
        <v>2021</v>
      </c>
      <c r="E26" s="34" t="s">
        <v>76</v>
      </c>
      <c r="F26" s="34" t="str">
        <f>IF(E26="","",VLOOKUP(E26,Product!$B$6:$H$20,2,0))</f>
        <v>Tools</v>
      </c>
      <c r="G26" s="34" t="s">
        <v>102</v>
      </c>
      <c r="H26" s="34" t="s">
        <v>36</v>
      </c>
      <c r="I26" s="33">
        <v>2</v>
      </c>
      <c r="J26" s="38">
        <f>IF(E26="","",VLOOKUP(E26,Product!$B$6:$H$20,5,0))</f>
        <v>60.83</v>
      </c>
      <c r="K26" s="38">
        <f t="shared" si="1"/>
        <v>121.66</v>
      </c>
      <c r="L26" s="38">
        <f>IF(E26="","",VLOOKUP(E26,Product!$B$6:$H$20,4,0))</f>
        <v>40.83</v>
      </c>
      <c r="M26" s="38">
        <f t="shared" si="2"/>
        <v>81.66</v>
      </c>
      <c r="N26" s="38">
        <f t="shared" si="3"/>
        <v>20</v>
      </c>
      <c r="O26" s="38">
        <f t="shared" si="4"/>
        <v>40</v>
      </c>
    </row>
    <row r="27" spans="1:15" x14ac:dyDescent="0.25">
      <c r="A27" s="34">
        <f t="shared" si="0"/>
        <v>22</v>
      </c>
      <c r="B27" s="33">
        <v>3</v>
      </c>
      <c r="C27" s="34" t="s">
        <v>21</v>
      </c>
      <c r="D27" s="34">
        <v>2021</v>
      </c>
      <c r="E27" s="34" t="s">
        <v>76</v>
      </c>
      <c r="F27" s="34" t="str">
        <f>IF(E27="","",VLOOKUP(E27,Product!$B$6:$H$20,2,0))</f>
        <v>Tools</v>
      </c>
      <c r="G27" s="34" t="s">
        <v>103</v>
      </c>
      <c r="H27" s="34" t="s">
        <v>36</v>
      </c>
      <c r="I27" s="33">
        <v>1</v>
      </c>
      <c r="J27" s="38">
        <f>IF(E27="","",VLOOKUP(E27,Product!$B$6:$H$20,5,0))</f>
        <v>60.83</v>
      </c>
      <c r="K27" s="38">
        <f t="shared" si="1"/>
        <v>60.83</v>
      </c>
      <c r="L27" s="38">
        <f>IF(E27="","",VLOOKUP(E27,Product!$B$6:$H$20,4,0))</f>
        <v>40.83</v>
      </c>
      <c r="M27" s="38">
        <f t="shared" si="2"/>
        <v>40.83</v>
      </c>
      <c r="N27" s="38">
        <f t="shared" si="3"/>
        <v>20</v>
      </c>
      <c r="O27" s="38">
        <f t="shared" si="4"/>
        <v>20</v>
      </c>
    </row>
    <row r="28" spans="1:15" x14ac:dyDescent="0.25">
      <c r="A28" s="34">
        <f t="shared" si="0"/>
        <v>23</v>
      </c>
      <c r="B28" s="33">
        <v>3</v>
      </c>
      <c r="C28" s="34" t="s">
        <v>21</v>
      </c>
      <c r="D28" s="34">
        <v>2021</v>
      </c>
      <c r="E28" s="34" t="s">
        <v>76</v>
      </c>
      <c r="F28" s="34" t="str">
        <f>IF(E28="","",VLOOKUP(E28,Product!$B$6:$H$20,2,0))</f>
        <v>Tools</v>
      </c>
      <c r="G28" s="34" t="s">
        <v>104</v>
      </c>
      <c r="H28" s="34" t="s">
        <v>35</v>
      </c>
      <c r="I28" s="33">
        <v>4</v>
      </c>
      <c r="J28" s="38">
        <f>IF(E28="","",VLOOKUP(E28,Product!$B$6:$H$20,5,0))</f>
        <v>60.83</v>
      </c>
      <c r="K28" s="38">
        <f t="shared" si="1"/>
        <v>243.32</v>
      </c>
      <c r="L28" s="38">
        <f>IF(E28="","",VLOOKUP(E28,Product!$B$6:$H$20,4,0))</f>
        <v>40.83</v>
      </c>
      <c r="M28" s="38">
        <f t="shared" si="2"/>
        <v>163.32</v>
      </c>
      <c r="N28" s="38">
        <f t="shared" si="3"/>
        <v>20</v>
      </c>
      <c r="O28" s="38">
        <f t="shared" si="4"/>
        <v>80</v>
      </c>
    </row>
    <row r="29" spans="1:15" x14ac:dyDescent="0.25">
      <c r="A29" s="34">
        <f t="shared" si="0"/>
        <v>24</v>
      </c>
      <c r="B29" s="33">
        <v>3</v>
      </c>
      <c r="C29" s="34" t="s">
        <v>21</v>
      </c>
      <c r="D29" s="34">
        <v>2021</v>
      </c>
      <c r="E29" s="34" t="s">
        <v>76</v>
      </c>
      <c r="F29" s="34" t="str">
        <f>IF(E29="","",VLOOKUP(E29,Product!$B$6:$H$20,2,0))</f>
        <v>Tools</v>
      </c>
      <c r="G29" s="34" t="s">
        <v>105</v>
      </c>
      <c r="H29" s="34" t="s">
        <v>50</v>
      </c>
      <c r="I29" s="33">
        <v>3</v>
      </c>
      <c r="J29" s="38">
        <f>IF(E29="","",VLOOKUP(E29,Product!$B$6:$H$20,5,0))</f>
        <v>60.83</v>
      </c>
      <c r="K29" s="38">
        <f t="shared" si="1"/>
        <v>182.49</v>
      </c>
      <c r="L29" s="38">
        <f>IF(E29="","",VLOOKUP(E29,Product!$B$6:$H$20,4,0))</f>
        <v>40.83</v>
      </c>
      <c r="M29" s="38">
        <f t="shared" si="2"/>
        <v>122.49</v>
      </c>
      <c r="N29" s="38">
        <f t="shared" si="3"/>
        <v>20</v>
      </c>
      <c r="O29" s="38">
        <f t="shared" si="4"/>
        <v>60</v>
      </c>
    </row>
    <row r="30" spans="1:15" x14ac:dyDescent="0.25">
      <c r="A30" s="34">
        <f t="shared" si="0"/>
        <v>25</v>
      </c>
      <c r="B30" s="33">
        <v>3</v>
      </c>
      <c r="C30" s="34" t="s">
        <v>21</v>
      </c>
      <c r="D30" s="34">
        <v>2021</v>
      </c>
      <c r="E30" s="34" t="s">
        <v>76</v>
      </c>
      <c r="F30" s="34" t="str">
        <f>IF(E30="","",VLOOKUP(E30,Product!$B$6:$H$20,2,0))</f>
        <v>Tools</v>
      </c>
      <c r="G30" s="34" t="s">
        <v>106</v>
      </c>
      <c r="H30" s="34" t="s">
        <v>49</v>
      </c>
      <c r="I30" s="33">
        <v>5</v>
      </c>
      <c r="J30" s="38">
        <f>IF(E30="","",VLOOKUP(E30,Product!$B$6:$H$20,5,0))</f>
        <v>60.83</v>
      </c>
      <c r="K30" s="38">
        <f t="shared" si="1"/>
        <v>304.14999999999998</v>
      </c>
      <c r="L30" s="38">
        <f>IF(E30="","",VLOOKUP(E30,Product!$B$6:$H$20,4,0))</f>
        <v>40.83</v>
      </c>
      <c r="M30" s="38">
        <f t="shared" si="2"/>
        <v>204.14999999999998</v>
      </c>
      <c r="N30" s="38">
        <f t="shared" si="3"/>
        <v>20</v>
      </c>
      <c r="O30" s="38">
        <f t="shared" si="4"/>
        <v>100</v>
      </c>
    </row>
    <row r="31" spans="1:15" x14ac:dyDescent="0.25">
      <c r="A31" s="34">
        <f t="shared" si="0"/>
        <v>26</v>
      </c>
      <c r="B31" s="33">
        <v>3</v>
      </c>
      <c r="C31" s="34" t="s">
        <v>21</v>
      </c>
      <c r="D31" s="34">
        <v>2021</v>
      </c>
      <c r="E31" s="34" t="s">
        <v>76</v>
      </c>
      <c r="F31" s="34" t="str">
        <f>IF(E31="","",VLOOKUP(E31,Product!$B$6:$H$20,2,0))</f>
        <v>Tools</v>
      </c>
      <c r="G31" s="34" t="s">
        <v>107</v>
      </c>
      <c r="H31" s="34" t="s">
        <v>35</v>
      </c>
      <c r="I31" s="33">
        <v>4</v>
      </c>
      <c r="J31" s="38">
        <f>IF(E31="","",VLOOKUP(E31,Product!$B$6:$H$20,5,0))</f>
        <v>60.83</v>
      </c>
      <c r="K31" s="38">
        <f t="shared" si="1"/>
        <v>243.32</v>
      </c>
      <c r="L31" s="38">
        <f>IF(E31="","",VLOOKUP(E31,Product!$B$6:$H$20,4,0))</f>
        <v>40.83</v>
      </c>
      <c r="M31" s="38">
        <f t="shared" si="2"/>
        <v>163.32</v>
      </c>
      <c r="N31" s="38">
        <f t="shared" si="3"/>
        <v>20</v>
      </c>
      <c r="O31" s="38">
        <f t="shared" si="4"/>
        <v>80</v>
      </c>
    </row>
    <row r="32" spans="1:15" x14ac:dyDescent="0.25">
      <c r="A32" s="34">
        <f t="shared" si="0"/>
        <v>27</v>
      </c>
      <c r="B32" s="33">
        <v>3</v>
      </c>
      <c r="C32" s="34" t="s">
        <v>21</v>
      </c>
      <c r="D32" s="34">
        <v>2021</v>
      </c>
      <c r="E32" s="34" t="s">
        <v>76</v>
      </c>
      <c r="F32" s="34" t="str">
        <f>IF(E32="","",VLOOKUP(E32,Product!$B$6:$H$20,2,0))</f>
        <v>Tools</v>
      </c>
      <c r="G32" s="34" t="s">
        <v>108</v>
      </c>
      <c r="H32" s="34" t="s">
        <v>50</v>
      </c>
      <c r="I32" s="33">
        <v>2</v>
      </c>
      <c r="J32" s="38">
        <f>IF(E32="","",VLOOKUP(E32,Product!$B$6:$H$20,5,0))</f>
        <v>60.83</v>
      </c>
      <c r="K32" s="38">
        <f t="shared" si="1"/>
        <v>121.66</v>
      </c>
      <c r="L32" s="38">
        <f>IF(E32="","",VLOOKUP(E32,Product!$B$6:$H$20,4,0))</f>
        <v>40.83</v>
      </c>
      <c r="M32" s="38">
        <f t="shared" si="2"/>
        <v>81.66</v>
      </c>
      <c r="N32" s="38">
        <f t="shared" si="3"/>
        <v>20</v>
      </c>
      <c r="O32" s="38">
        <f t="shared" si="4"/>
        <v>40</v>
      </c>
    </row>
    <row r="33" spans="1:15" x14ac:dyDescent="0.25">
      <c r="A33" s="34">
        <f t="shared" si="0"/>
        <v>28</v>
      </c>
      <c r="B33" s="33">
        <v>3</v>
      </c>
      <c r="C33" s="34" t="s">
        <v>21</v>
      </c>
      <c r="D33" s="34">
        <v>2021</v>
      </c>
      <c r="E33" s="34" t="s">
        <v>71</v>
      </c>
      <c r="F33" s="34" t="str">
        <f>IF(E33="","",VLOOKUP(E33,Product!$B$6:$H$20,2,0))</f>
        <v>Wall Decorations</v>
      </c>
      <c r="G33" s="34" t="s">
        <v>109</v>
      </c>
      <c r="H33" s="34" t="s">
        <v>50</v>
      </c>
      <c r="I33" s="33">
        <v>5</v>
      </c>
      <c r="J33" s="38">
        <f>IF(E33="","",VLOOKUP(E33,Product!$B$6:$H$20,5,0))</f>
        <v>88.92</v>
      </c>
      <c r="K33" s="38">
        <f t="shared" si="1"/>
        <v>444.6</v>
      </c>
      <c r="L33" s="38">
        <f>IF(E33="","",VLOOKUP(E33,Product!$B$6:$H$20,4,0))</f>
        <v>68.92</v>
      </c>
      <c r="M33" s="38">
        <f t="shared" si="2"/>
        <v>344.6</v>
      </c>
      <c r="N33" s="38">
        <f t="shared" si="3"/>
        <v>20</v>
      </c>
      <c r="O33" s="38">
        <f t="shared" si="4"/>
        <v>100</v>
      </c>
    </row>
    <row r="34" spans="1:15" x14ac:dyDescent="0.25">
      <c r="A34" s="34">
        <f t="shared" si="0"/>
        <v>29</v>
      </c>
      <c r="B34" s="33">
        <v>3</v>
      </c>
      <c r="C34" s="34" t="s">
        <v>21</v>
      </c>
      <c r="D34" s="34">
        <v>2021</v>
      </c>
      <c r="E34" s="34" t="s">
        <v>71</v>
      </c>
      <c r="F34" s="34" t="str">
        <f>IF(E34="","",VLOOKUP(E34,Product!$B$6:$H$20,2,0))</f>
        <v>Wall Decorations</v>
      </c>
      <c r="G34" s="34" t="s">
        <v>110</v>
      </c>
      <c r="H34" s="34" t="s">
        <v>49</v>
      </c>
      <c r="I34" s="33">
        <v>1</v>
      </c>
      <c r="J34" s="38">
        <f>IF(E34="","",VLOOKUP(E34,Product!$B$6:$H$20,5,0))</f>
        <v>88.92</v>
      </c>
      <c r="K34" s="38">
        <f t="shared" si="1"/>
        <v>88.92</v>
      </c>
      <c r="L34" s="38">
        <f>IF(E34="","",VLOOKUP(E34,Product!$B$6:$H$20,4,0))</f>
        <v>68.92</v>
      </c>
      <c r="M34" s="38">
        <f t="shared" si="2"/>
        <v>68.92</v>
      </c>
      <c r="N34" s="38">
        <f t="shared" si="3"/>
        <v>20</v>
      </c>
      <c r="O34" s="38">
        <f t="shared" si="4"/>
        <v>20</v>
      </c>
    </row>
    <row r="35" spans="1:15" x14ac:dyDescent="0.25">
      <c r="A35" s="34">
        <f t="shared" si="0"/>
        <v>30</v>
      </c>
      <c r="B35" s="33">
        <v>3</v>
      </c>
      <c r="C35" s="34" t="s">
        <v>21</v>
      </c>
      <c r="D35" s="34">
        <v>2021</v>
      </c>
      <c r="E35" s="34" t="s">
        <v>71</v>
      </c>
      <c r="F35" s="34" t="str">
        <f>IF(E35="","",VLOOKUP(E35,Product!$B$6:$H$20,2,0))</f>
        <v>Wall Decorations</v>
      </c>
      <c r="G35" s="34" t="s">
        <v>111</v>
      </c>
      <c r="H35" s="34" t="s">
        <v>35</v>
      </c>
      <c r="I35" s="33">
        <v>4</v>
      </c>
      <c r="J35" s="38">
        <f>IF(E35="","",VLOOKUP(E35,Product!$B$6:$H$20,5,0))</f>
        <v>88.92</v>
      </c>
      <c r="K35" s="38">
        <f t="shared" si="1"/>
        <v>355.68</v>
      </c>
      <c r="L35" s="38">
        <f>IF(E35="","",VLOOKUP(E35,Product!$B$6:$H$20,4,0))</f>
        <v>68.92</v>
      </c>
      <c r="M35" s="38">
        <f t="shared" si="2"/>
        <v>275.68</v>
      </c>
      <c r="N35" s="38">
        <f t="shared" si="3"/>
        <v>20</v>
      </c>
      <c r="O35" s="38">
        <f t="shared" si="4"/>
        <v>80</v>
      </c>
    </row>
    <row r="36" spans="1:15" x14ac:dyDescent="0.25">
      <c r="A36" s="34">
        <f t="shared" si="0"/>
        <v>31</v>
      </c>
      <c r="B36" s="33">
        <v>4</v>
      </c>
      <c r="C36" s="34" t="s">
        <v>22</v>
      </c>
      <c r="D36" s="34">
        <v>2021</v>
      </c>
      <c r="E36" s="34" t="s">
        <v>71</v>
      </c>
      <c r="F36" s="34" t="str">
        <f>IF(E36="","",VLOOKUP(E36,Product!$B$6:$H$20,2,0))</f>
        <v>Wall Decorations</v>
      </c>
      <c r="G36" s="34" t="s">
        <v>112</v>
      </c>
      <c r="H36" s="34" t="s">
        <v>50</v>
      </c>
      <c r="I36" s="33">
        <v>3</v>
      </c>
      <c r="J36" s="38">
        <f>IF(E36="","",VLOOKUP(E36,Product!$B$6:$H$20,5,0))</f>
        <v>88.92</v>
      </c>
      <c r="K36" s="38">
        <f t="shared" si="1"/>
        <v>266.76</v>
      </c>
      <c r="L36" s="38">
        <f>IF(E36="","",VLOOKUP(E36,Product!$B$6:$H$20,4,0))</f>
        <v>68.92</v>
      </c>
      <c r="M36" s="38">
        <f t="shared" si="2"/>
        <v>206.76</v>
      </c>
      <c r="N36" s="38">
        <f t="shared" si="3"/>
        <v>20</v>
      </c>
      <c r="O36" s="38">
        <f t="shared" si="4"/>
        <v>60</v>
      </c>
    </row>
    <row r="37" spans="1:15" x14ac:dyDescent="0.25">
      <c r="A37" s="34">
        <f t="shared" si="0"/>
        <v>32</v>
      </c>
      <c r="B37" s="33">
        <v>4</v>
      </c>
      <c r="C37" s="34" t="s">
        <v>22</v>
      </c>
      <c r="D37" s="34">
        <v>2021</v>
      </c>
      <c r="E37" s="34" t="s">
        <v>71</v>
      </c>
      <c r="F37" s="34" t="str">
        <f>IF(E37="","",VLOOKUP(E37,Product!$B$6:$H$20,2,0))</f>
        <v>Wall Decorations</v>
      </c>
      <c r="G37" s="34" t="s">
        <v>113</v>
      </c>
      <c r="H37" s="34" t="s">
        <v>36</v>
      </c>
      <c r="I37" s="33">
        <v>1</v>
      </c>
      <c r="J37" s="38">
        <f>IF(E37="","",VLOOKUP(E37,Product!$B$6:$H$20,5,0))</f>
        <v>88.92</v>
      </c>
      <c r="K37" s="38">
        <f t="shared" si="1"/>
        <v>88.92</v>
      </c>
      <c r="L37" s="38">
        <f>IF(E37="","",VLOOKUP(E37,Product!$B$6:$H$20,4,0))</f>
        <v>68.92</v>
      </c>
      <c r="M37" s="38">
        <f t="shared" si="2"/>
        <v>68.92</v>
      </c>
      <c r="N37" s="38">
        <f t="shared" si="3"/>
        <v>20</v>
      </c>
      <c r="O37" s="38">
        <f t="shared" si="4"/>
        <v>20</v>
      </c>
    </row>
    <row r="38" spans="1:15" x14ac:dyDescent="0.25">
      <c r="A38" s="34">
        <f t="shared" si="0"/>
        <v>33</v>
      </c>
      <c r="B38" s="33">
        <v>4</v>
      </c>
      <c r="C38" s="34" t="s">
        <v>22</v>
      </c>
      <c r="D38" s="34">
        <v>2021</v>
      </c>
      <c r="E38" s="34" t="s">
        <v>71</v>
      </c>
      <c r="F38" s="34" t="str">
        <f>IF(E38="","",VLOOKUP(E38,Product!$B$6:$H$20,2,0))</f>
        <v>Wall Decorations</v>
      </c>
      <c r="G38" s="34" t="s">
        <v>114</v>
      </c>
      <c r="H38" s="34" t="s">
        <v>50</v>
      </c>
      <c r="I38" s="33">
        <v>1</v>
      </c>
      <c r="J38" s="38">
        <f>IF(E38="","",VLOOKUP(E38,Product!$B$6:$H$20,5,0))</f>
        <v>88.92</v>
      </c>
      <c r="K38" s="38">
        <f t="shared" si="1"/>
        <v>88.92</v>
      </c>
      <c r="L38" s="38">
        <f>IF(E38="","",VLOOKUP(E38,Product!$B$6:$H$20,4,0))</f>
        <v>68.92</v>
      </c>
      <c r="M38" s="38">
        <f t="shared" si="2"/>
        <v>68.92</v>
      </c>
      <c r="N38" s="38">
        <f t="shared" si="3"/>
        <v>20</v>
      </c>
      <c r="O38" s="38">
        <f t="shared" si="4"/>
        <v>20</v>
      </c>
    </row>
    <row r="39" spans="1:15" x14ac:dyDescent="0.25">
      <c r="A39" s="34">
        <f t="shared" si="0"/>
        <v>34</v>
      </c>
      <c r="B39" s="33">
        <v>4</v>
      </c>
      <c r="C39" s="34" t="s">
        <v>22</v>
      </c>
      <c r="D39" s="34">
        <v>2021</v>
      </c>
      <c r="E39" s="34" t="s">
        <v>11</v>
      </c>
      <c r="F39" s="34" t="str">
        <f>IF(E39="","",VLOOKUP(E39,Product!$B$6:$H$20,2,0))</f>
        <v>Wall Decorations</v>
      </c>
      <c r="G39" s="34" t="s">
        <v>115</v>
      </c>
      <c r="H39" s="34" t="s">
        <v>36</v>
      </c>
      <c r="I39" s="33">
        <v>3</v>
      </c>
      <c r="J39" s="38">
        <f>IF(E39="","",VLOOKUP(E39,Product!$B$6:$H$20,5,0))</f>
        <v>73.62</v>
      </c>
      <c r="K39" s="38">
        <f t="shared" si="1"/>
        <v>220.86</v>
      </c>
      <c r="L39" s="38">
        <f>IF(E39="","",VLOOKUP(E39,Product!$B$6:$H$20,4,0))</f>
        <v>53.62</v>
      </c>
      <c r="M39" s="38">
        <f t="shared" si="2"/>
        <v>160.85999999999999</v>
      </c>
      <c r="N39" s="38">
        <f t="shared" si="3"/>
        <v>20.000000000000007</v>
      </c>
      <c r="O39" s="38">
        <f t="shared" si="4"/>
        <v>60.000000000000021</v>
      </c>
    </row>
    <row r="40" spans="1:15" x14ac:dyDescent="0.25">
      <c r="A40" s="34">
        <f t="shared" si="0"/>
        <v>35</v>
      </c>
      <c r="B40" s="33">
        <v>4</v>
      </c>
      <c r="C40" s="34" t="s">
        <v>22</v>
      </c>
      <c r="D40" s="34">
        <v>2021</v>
      </c>
      <c r="E40" s="34" t="s">
        <v>11</v>
      </c>
      <c r="F40" s="34" t="str">
        <f>IF(E40="","",VLOOKUP(E40,Product!$B$6:$H$20,2,0))</f>
        <v>Wall Decorations</v>
      </c>
      <c r="G40" s="34" t="s">
        <v>116</v>
      </c>
      <c r="H40" s="34" t="s">
        <v>36</v>
      </c>
      <c r="I40" s="33">
        <v>2</v>
      </c>
      <c r="J40" s="38">
        <f>IF(E40="","",VLOOKUP(E40,Product!$B$6:$H$20,5,0))</f>
        <v>73.62</v>
      </c>
      <c r="K40" s="38">
        <f t="shared" si="1"/>
        <v>147.24</v>
      </c>
      <c r="L40" s="38">
        <f>IF(E40="","",VLOOKUP(E40,Product!$B$6:$H$20,4,0))</f>
        <v>53.62</v>
      </c>
      <c r="M40" s="38">
        <f t="shared" si="2"/>
        <v>107.24</v>
      </c>
      <c r="N40" s="38">
        <f t="shared" si="3"/>
        <v>20.000000000000007</v>
      </c>
      <c r="O40" s="38">
        <f t="shared" si="4"/>
        <v>40.000000000000014</v>
      </c>
    </row>
    <row r="41" spans="1:15" x14ac:dyDescent="0.25">
      <c r="A41" s="34">
        <f t="shared" si="0"/>
        <v>36</v>
      </c>
      <c r="B41" s="33">
        <v>4</v>
      </c>
      <c r="C41" s="34" t="s">
        <v>22</v>
      </c>
      <c r="D41" s="34">
        <v>2021</v>
      </c>
      <c r="E41" s="34" t="s">
        <v>11</v>
      </c>
      <c r="F41" s="34" t="str">
        <f>IF(E41="","",VLOOKUP(E41,Product!$B$6:$H$20,2,0))</f>
        <v>Wall Decorations</v>
      </c>
      <c r="G41" s="34" t="s">
        <v>117</v>
      </c>
      <c r="H41" s="34" t="s">
        <v>50</v>
      </c>
      <c r="I41" s="33">
        <v>4</v>
      </c>
      <c r="J41" s="38">
        <f>IF(E41="","",VLOOKUP(E41,Product!$B$6:$H$20,5,0))</f>
        <v>73.62</v>
      </c>
      <c r="K41" s="38">
        <f t="shared" si="1"/>
        <v>294.48</v>
      </c>
      <c r="L41" s="38">
        <f>IF(E41="","",VLOOKUP(E41,Product!$B$6:$H$20,4,0))</f>
        <v>53.62</v>
      </c>
      <c r="M41" s="38">
        <f t="shared" si="2"/>
        <v>214.48</v>
      </c>
      <c r="N41" s="38">
        <f t="shared" si="3"/>
        <v>20.000000000000007</v>
      </c>
      <c r="O41" s="38">
        <f t="shared" si="4"/>
        <v>80.000000000000028</v>
      </c>
    </row>
    <row r="42" spans="1:15" x14ac:dyDescent="0.25">
      <c r="A42" s="34">
        <f t="shared" si="0"/>
        <v>37</v>
      </c>
      <c r="B42" s="33">
        <v>4</v>
      </c>
      <c r="C42" s="34" t="s">
        <v>22</v>
      </c>
      <c r="D42" s="34">
        <v>2021</v>
      </c>
      <c r="E42" s="34" t="s">
        <v>11</v>
      </c>
      <c r="F42" s="34" t="str">
        <f>IF(E42="","",VLOOKUP(E42,Product!$B$6:$H$20,2,0))</f>
        <v>Wall Decorations</v>
      </c>
      <c r="G42" s="34" t="s">
        <v>118</v>
      </c>
      <c r="H42" s="34" t="s">
        <v>50</v>
      </c>
      <c r="I42" s="33">
        <v>1</v>
      </c>
      <c r="J42" s="38">
        <f>IF(E42="","",VLOOKUP(E42,Product!$B$6:$H$20,5,0))</f>
        <v>73.62</v>
      </c>
      <c r="K42" s="38">
        <f t="shared" si="1"/>
        <v>73.62</v>
      </c>
      <c r="L42" s="38">
        <f>IF(E42="","",VLOOKUP(E42,Product!$B$6:$H$20,4,0))</f>
        <v>53.62</v>
      </c>
      <c r="M42" s="38">
        <f t="shared" si="2"/>
        <v>53.62</v>
      </c>
      <c r="N42" s="38">
        <f t="shared" si="3"/>
        <v>20.000000000000007</v>
      </c>
      <c r="O42" s="38">
        <f t="shared" si="4"/>
        <v>20.000000000000007</v>
      </c>
    </row>
    <row r="43" spans="1:15" x14ac:dyDescent="0.25">
      <c r="A43" s="34">
        <f t="shared" si="0"/>
        <v>38</v>
      </c>
      <c r="B43" s="33">
        <v>6</v>
      </c>
      <c r="C43" s="34" t="s">
        <v>22</v>
      </c>
      <c r="D43" s="34">
        <v>2021</v>
      </c>
      <c r="E43" s="34" t="s">
        <v>11</v>
      </c>
      <c r="F43" s="34" t="str">
        <f>IF(E43="","",VLOOKUP(E43,Product!$B$6:$H$20,2,0))</f>
        <v>Wall Decorations</v>
      </c>
      <c r="G43" s="34" t="s">
        <v>119</v>
      </c>
      <c r="H43" s="34" t="s">
        <v>36</v>
      </c>
      <c r="I43" s="33">
        <v>3</v>
      </c>
      <c r="J43" s="38">
        <f>IF(E43="","",VLOOKUP(E43,Product!$B$6:$H$20,5,0))</f>
        <v>73.62</v>
      </c>
      <c r="K43" s="38">
        <f t="shared" si="1"/>
        <v>220.86</v>
      </c>
      <c r="L43" s="38">
        <f>IF(E43="","",VLOOKUP(E43,Product!$B$6:$H$20,4,0))</f>
        <v>53.62</v>
      </c>
      <c r="M43" s="38">
        <f t="shared" si="2"/>
        <v>160.85999999999999</v>
      </c>
      <c r="N43" s="38">
        <f t="shared" si="3"/>
        <v>20.000000000000007</v>
      </c>
      <c r="O43" s="38">
        <f t="shared" si="4"/>
        <v>60.000000000000021</v>
      </c>
    </row>
    <row r="44" spans="1:15" x14ac:dyDescent="0.25">
      <c r="A44" s="34">
        <f t="shared" si="0"/>
        <v>39</v>
      </c>
      <c r="B44" s="33">
        <v>6</v>
      </c>
      <c r="C44" s="34" t="s">
        <v>22</v>
      </c>
      <c r="D44" s="34">
        <v>2021</v>
      </c>
      <c r="E44" s="34" t="s">
        <v>11</v>
      </c>
      <c r="F44" s="34" t="str">
        <f>IF(E44="","",VLOOKUP(E44,Product!$B$6:$H$20,2,0))</f>
        <v>Wall Decorations</v>
      </c>
      <c r="G44" s="34" t="s">
        <v>120</v>
      </c>
      <c r="H44" s="34" t="s">
        <v>36</v>
      </c>
      <c r="I44" s="33">
        <v>3</v>
      </c>
      <c r="J44" s="38">
        <f>IF(E44="","",VLOOKUP(E44,Product!$B$6:$H$20,5,0))</f>
        <v>73.62</v>
      </c>
      <c r="K44" s="38">
        <f t="shared" si="1"/>
        <v>220.86</v>
      </c>
      <c r="L44" s="38">
        <f>IF(E44="","",VLOOKUP(E44,Product!$B$6:$H$20,4,0))</f>
        <v>53.62</v>
      </c>
      <c r="M44" s="38">
        <f t="shared" si="2"/>
        <v>160.85999999999999</v>
      </c>
      <c r="N44" s="38">
        <f t="shared" si="3"/>
        <v>20.000000000000007</v>
      </c>
      <c r="O44" s="38">
        <f t="shared" si="4"/>
        <v>60.000000000000021</v>
      </c>
    </row>
    <row r="45" spans="1:15" x14ac:dyDescent="0.25">
      <c r="A45" s="34">
        <f t="shared" si="0"/>
        <v>40</v>
      </c>
      <c r="B45" s="33">
        <v>6</v>
      </c>
      <c r="C45" s="34" t="s">
        <v>22</v>
      </c>
      <c r="D45" s="34">
        <v>2021</v>
      </c>
      <c r="E45" s="34" t="s">
        <v>11</v>
      </c>
      <c r="F45" s="34" t="str">
        <f>IF(E45="","",VLOOKUP(E45,Product!$B$6:$H$20,2,0))</f>
        <v>Wall Decorations</v>
      </c>
      <c r="G45" s="34" t="s">
        <v>121</v>
      </c>
      <c r="H45" s="34" t="s">
        <v>50</v>
      </c>
      <c r="I45" s="33">
        <v>1</v>
      </c>
      <c r="J45" s="38">
        <f>IF(E45="","",VLOOKUP(E45,Product!$B$6:$H$20,5,0))</f>
        <v>73.62</v>
      </c>
      <c r="K45" s="38">
        <f t="shared" si="1"/>
        <v>73.62</v>
      </c>
      <c r="L45" s="38">
        <f>IF(E45="","",VLOOKUP(E45,Product!$B$6:$H$20,4,0))</f>
        <v>53.62</v>
      </c>
      <c r="M45" s="38">
        <f t="shared" si="2"/>
        <v>53.62</v>
      </c>
      <c r="N45" s="38">
        <f t="shared" si="3"/>
        <v>20.000000000000007</v>
      </c>
      <c r="O45" s="38">
        <f t="shared" si="4"/>
        <v>20.000000000000007</v>
      </c>
    </row>
    <row r="46" spans="1:15" x14ac:dyDescent="0.25">
      <c r="A46" s="34">
        <f t="shared" si="0"/>
        <v>41</v>
      </c>
      <c r="B46" s="33">
        <v>6</v>
      </c>
      <c r="C46" s="34" t="s">
        <v>22</v>
      </c>
      <c r="D46" s="34">
        <v>2021</v>
      </c>
      <c r="E46" s="34" t="s">
        <v>72</v>
      </c>
      <c r="F46" s="34" t="str">
        <f>IF(E46="","",VLOOKUP(E46,Product!$B$6:$H$20,2,0))</f>
        <v>Accessories</v>
      </c>
      <c r="G46" s="34" t="s">
        <v>122</v>
      </c>
      <c r="H46" s="34" t="s">
        <v>36</v>
      </c>
      <c r="I46" s="33">
        <v>4</v>
      </c>
      <c r="J46" s="38">
        <f>IF(E46="","",VLOOKUP(E46,Product!$B$6:$H$20,5,0))</f>
        <v>56.15</v>
      </c>
      <c r="K46" s="38">
        <f t="shared" si="1"/>
        <v>224.6</v>
      </c>
      <c r="L46" s="38">
        <f>IF(E46="","",VLOOKUP(E46,Product!$B$6:$H$20,4,0))</f>
        <v>36.15</v>
      </c>
      <c r="M46" s="38">
        <f t="shared" si="2"/>
        <v>144.6</v>
      </c>
      <c r="N46" s="38">
        <f t="shared" si="3"/>
        <v>20</v>
      </c>
      <c r="O46" s="38">
        <f t="shared" si="4"/>
        <v>80</v>
      </c>
    </row>
    <row r="47" spans="1:15" x14ac:dyDescent="0.25">
      <c r="A47" s="34">
        <f t="shared" si="0"/>
        <v>42</v>
      </c>
      <c r="B47" s="33">
        <v>6</v>
      </c>
      <c r="C47" s="34" t="s">
        <v>22</v>
      </c>
      <c r="D47" s="34">
        <v>2021</v>
      </c>
      <c r="E47" s="34" t="s">
        <v>72</v>
      </c>
      <c r="F47" s="34" t="str">
        <f>IF(E47="","",VLOOKUP(E47,Product!$B$6:$H$20,2,0))</f>
        <v>Accessories</v>
      </c>
      <c r="G47" s="34" t="s">
        <v>123</v>
      </c>
      <c r="H47" s="34" t="s">
        <v>36</v>
      </c>
      <c r="I47" s="33">
        <v>2</v>
      </c>
      <c r="J47" s="38">
        <f>IF(E47="","",VLOOKUP(E47,Product!$B$6:$H$20,5,0))</f>
        <v>56.15</v>
      </c>
      <c r="K47" s="38">
        <f t="shared" si="1"/>
        <v>112.3</v>
      </c>
      <c r="L47" s="38">
        <f>IF(E47="","",VLOOKUP(E47,Product!$B$6:$H$20,4,0))</f>
        <v>36.15</v>
      </c>
      <c r="M47" s="38">
        <f t="shared" si="2"/>
        <v>72.3</v>
      </c>
      <c r="N47" s="38">
        <f t="shared" si="3"/>
        <v>20</v>
      </c>
      <c r="O47" s="38">
        <f t="shared" si="4"/>
        <v>40</v>
      </c>
    </row>
    <row r="48" spans="1:15" x14ac:dyDescent="0.25">
      <c r="A48" s="34">
        <f t="shared" si="0"/>
        <v>43</v>
      </c>
      <c r="B48" s="33">
        <v>6</v>
      </c>
      <c r="C48" s="34" t="s">
        <v>22</v>
      </c>
      <c r="D48" s="34">
        <v>2021</v>
      </c>
      <c r="E48" s="34" t="s">
        <v>72</v>
      </c>
      <c r="F48" s="34" t="str">
        <f>IF(E48="","",VLOOKUP(E48,Product!$B$6:$H$20,2,0))</f>
        <v>Accessories</v>
      </c>
      <c r="G48" s="34" t="s">
        <v>124</v>
      </c>
      <c r="H48" s="34" t="s">
        <v>36</v>
      </c>
      <c r="I48" s="33">
        <v>4</v>
      </c>
      <c r="J48" s="38">
        <f>IF(E48="","",VLOOKUP(E48,Product!$B$6:$H$20,5,0))</f>
        <v>56.15</v>
      </c>
      <c r="K48" s="38">
        <f t="shared" si="1"/>
        <v>224.6</v>
      </c>
      <c r="L48" s="38">
        <f>IF(E48="","",VLOOKUP(E48,Product!$B$6:$H$20,4,0))</f>
        <v>36.15</v>
      </c>
      <c r="M48" s="38">
        <f t="shared" si="2"/>
        <v>144.6</v>
      </c>
      <c r="N48" s="38">
        <f t="shared" si="3"/>
        <v>20</v>
      </c>
      <c r="O48" s="38">
        <f t="shared" si="4"/>
        <v>80</v>
      </c>
    </row>
    <row r="49" spans="1:15" x14ac:dyDescent="0.25">
      <c r="A49" s="34">
        <f t="shared" si="0"/>
        <v>44</v>
      </c>
      <c r="B49" s="33">
        <v>6</v>
      </c>
      <c r="C49" s="34" t="s">
        <v>22</v>
      </c>
      <c r="D49" s="34">
        <v>2021</v>
      </c>
      <c r="E49" s="34" t="s">
        <v>72</v>
      </c>
      <c r="F49" s="34" t="str">
        <f>IF(E49="","",VLOOKUP(E49,Product!$B$6:$H$20,2,0))</f>
        <v>Accessories</v>
      </c>
      <c r="G49" s="34" t="s">
        <v>125</v>
      </c>
      <c r="H49" s="34" t="s">
        <v>35</v>
      </c>
      <c r="I49" s="33">
        <v>1</v>
      </c>
      <c r="J49" s="38">
        <f>IF(E49="","",VLOOKUP(E49,Product!$B$6:$H$20,5,0))</f>
        <v>56.15</v>
      </c>
      <c r="K49" s="38">
        <f t="shared" si="1"/>
        <v>56.15</v>
      </c>
      <c r="L49" s="38">
        <f>IF(E49="","",VLOOKUP(E49,Product!$B$6:$H$20,4,0))</f>
        <v>36.15</v>
      </c>
      <c r="M49" s="38">
        <f t="shared" si="2"/>
        <v>36.15</v>
      </c>
      <c r="N49" s="38">
        <f t="shared" si="3"/>
        <v>20</v>
      </c>
      <c r="O49" s="38">
        <f t="shared" si="4"/>
        <v>20</v>
      </c>
    </row>
    <row r="50" spans="1:15" x14ac:dyDescent="0.25">
      <c r="A50" s="34">
        <f t="shared" si="0"/>
        <v>45</v>
      </c>
      <c r="B50" s="33">
        <v>7</v>
      </c>
      <c r="C50" s="34" t="s">
        <v>22</v>
      </c>
      <c r="D50" s="34">
        <v>2021</v>
      </c>
      <c r="E50" s="34" t="s">
        <v>72</v>
      </c>
      <c r="F50" s="34" t="str">
        <f>IF(E50="","",VLOOKUP(E50,Product!$B$6:$H$20,2,0))</f>
        <v>Accessories</v>
      </c>
      <c r="G50" s="34" t="s">
        <v>126</v>
      </c>
      <c r="H50" s="34" t="s">
        <v>50</v>
      </c>
      <c r="I50" s="33">
        <v>3</v>
      </c>
      <c r="J50" s="38">
        <f>IF(E50="","",VLOOKUP(E50,Product!$B$6:$H$20,5,0))</f>
        <v>56.15</v>
      </c>
      <c r="K50" s="38">
        <f t="shared" si="1"/>
        <v>168.45</v>
      </c>
      <c r="L50" s="38">
        <f>IF(E50="","",VLOOKUP(E50,Product!$B$6:$H$20,4,0))</f>
        <v>36.15</v>
      </c>
      <c r="M50" s="38">
        <f t="shared" si="2"/>
        <v>108.44999999999999</v>
      </c>
      <c r="N50" s="38">
        <f t="shared" si="3"/>
        <v>20</v>
      </c>
      <c r="O50" s="38">
        <f t="shared" si="4"/>
        <v>60</v>
      </c>
    </row>
    <row r="51" spans="1:15" x14ac:dyDescent="0.25">
      <c r="A51" s="34">
        <f t="shared" si="0"/>
        <v>46</v>
      </c>
      <c r="B51" s="33">
        <v>7</v>
      </c>
      <c r="C51" s="34" t="s">
        <v>22</v>
      </c>
      <c r="D51" s="34">
        <v>2021</v>
      </c>
      <c r="E51" s="34" t="s">
        <v>72</v>
      </c>
      <c r="F51" s="34" t="str">
        <f>IF(E51="","",VLOOKUP(E51,Product!$B$6:$H$20,2,0))</f>
        <v>Accessories</v>
      </c>
      <c r="G51" s="34" t="s">
        <v>127</v>
      </c>
      <c r="H51" s="34" t="s">
        <v>35</v>
      </c>
      <c r="I51" s="33">
        <v>5</v>
      </c>
      <c r="J51" s="38">
        <f>IF(E51="","",VLOOKUP(E51,Product!$B$6:$H$20,5,0))</f>
        <v>56.15</v>
      </c>
      <c r="K51" s="38">
        <f t="shared" si="1"/>
        <v>280.75</v>
      </c>
      <c r="L51" s="38">
        <f>IF(E51="","",VLOOKUP(E51,Product!$B$6:$H$20,4,0))</f>
        <v>36.15</v>
      </c>
      <c r="M51" s="38">
        <f t="shared" si="2"/>
        <v>180.75</v>
      </c>
      <c r="N51" s="38">
        <f t="shared" si="3"/>
        <v>20</v>
      </c>
      <c r="O51" s="38">
        <f t="shared" si="4"/>
        <v>100</v>
      </c>
    </row>
    <row r="52" spans="1:15" x14ac:dyDescent="0.25">
      <c r="A52" s="34">
        <f t="shared" si="0"/>
        <v>47</v>
      </c>
      <c r="B52" s="33">
        <v>7</v>
      </c>
      <c r="C52" s="34" t="s">
        <v>22</v>
      </c>
      <c r="D52" s="34">
        <v>2021</v>
      </c>
      <c r="E52" s="34" t="s">
        <v>72</v>
      </c>
      <c r="F52" s="34" t="str">
        <f>IF(E52="","",VLOOKUP(E52,Product!$B$6:$H$20,2,0))</f>
        <v>Accessories</v>
      </c>
      <c r="G52" s="34" t="s">
        <v>128</v>
      </c>
      <c r="H52" s="34" t="s">
        <v>49</v>
      </c>
      <c r="I52" s="33">
        <v>3</v>
      </c>
      <c r="J52" s="38">
        <f>IF(E52="","",VLOOKUP(E52,Product!$B$6:$H$20,5,0))</f>
        <v>56.15</v>
      </c>
      <c r="K52" s="38">
        <f t="shared" si="1"/>
        <v>168.45</v>
      </c>
      <c r="L52" s="38">
        <f>IF(E52="","",VLOOKUP(E52,Product!$B$6:$H$20,4,0))</f>
        <v>36.15</v>
      </c>
      <c r="M52" s="38">
        <f t="shared" si="2"/>
        <v>108.44999999999999</v>
      </c>
      <c r="N52" s="38">
        <f t="shared" si="3"/>
        <v>20</v>
      </c>
      <c r="O52" s="38">
        <f t="shared" si="4"/>
        <v>60</v>
      </c>
    </row>
    <row r="53" spans="1:15" x14ac:dyDescent="0.25">
      <c r="A53" s="34">
        <f t="shared" si="0"/>
        <v>48</v>
      </c>
      <c r="B53" s="33">
        <v>7</v>
      </c>
      <c r="C53" s="34" t="s">
        <v>22</v>
      </c>
      <c r="D53" s="34">
        <v>2021</v>
      </c>
      <c r="E53" s="34" t="s">
        <v>72</v>
      </c>
      <c r="F53" s="34" t="str">
        <f>IF(E53="","",VLOOKUP(E53,Product!$B$6:$H$20,2,0))</f>
        <v>Accessories</v>
      </c>
      <c r="G53" s="34" t="s">
        <v>129</v>
      </c>
      <c r="H53" s="34" t="s">
        <v>35</v>
      </c>
      <c r="I53" s="33">
        <v>1</v>
      </c>
      <c r="J53" s="38">
        <f>IF(E53="","",VLOOKUP(E53,Product!$B$6:$H$20,5,0))</f>
        <v>56.15</v>
      </c>
      <c r="K53" s="38">
        <f t="shared" si="1"/>
        <v>56.15</v>
      </c>
      <c r="L53" s="38">
        <f>IF(E53="","",VLOOKUP(E53,Product!$B$6:$H$20,4,0))</f>
        <v>36.15</v>
      </c>
      <c r="M53" s="38">
        <f t="shared" si="2"/>
        <v>36.15</v>
      </c>
      <c r="N53" s="38">
        <f t="shared" si="3"/>
        <v>20</v>
      </c>
      <c r="O53" s="38">
        <f t="shared" si="4"/>
        <v>20</v>
      </c>
    </row>
    <row r="54" spans="1:15" x14ac:dyDescent="0.25">
      <c r="A54" s="34">
        <f t="shared" si="0"/>
        <v>49</v>
      </c>
      <c r="B54" s="33">
        <v>7</v>
      </c>
      <c r="C54" s="34" t="s">
        <v>22</v>
      </c>
      <c r="D54" s="34">
        <v>2021</v>
      </c>
      <c r="E54" s="34" t="s">
        <v>72</v>
      </c>
      <c r="F54" s="34" t="str">
        <f>IF(E54="","",VLOOKUP(E54,Product!$B$6:$H$20,2,0))</f>
        <v>Accessories</v>
      </c>
      <c r="G54" s="34" t="s">
        <v>130</v>
      </c>
      <c r="H54" s="34" t="s">
        <v>50</v>
      </c>
      <c r="I54" s="33">
        <v>4</v>
      </c>
      <c r="J54" s="38">
        <f>IF(E54="","",VLOOKUP(E54,Product!$B$6:$H$20,5,0))</f>
        <v>56.15</v>
      </c>
      <c r="K54" s="38">
        <f t="shared" si="1"/>
        <v>224.6</v>
      </c>
      <c r="L54" s="38">
        <f>IF(E54="","",VLOOKUP(E54,Product!$B$6:$H$20,4,0))</f>
        <v>36.15</v>
      </c>
      <c r="M54" s="38">
        <f t="shared" si="2"/>
        <v>144.6</v>
      </c>
      <c r="N54" s="38">
        <f t="shared" si="3"/>
        <v>20</v>
      </c>
      <c r="O54" s="38">
        <f t="shared" si="4"/>
        <v>80</v>
      </c>
    </row>
    <row r="55" spans="1:15" x14ac:dyDescent="0.25">
      <c r="A55" s="34">
        <f t="shared" si="0"/>
        <v>50</v>
      </c>
      <c r="B55" s="33">
        <v>9</v>
      </c>
      <c r="C55" s="34" t="s">
        <v>22</v>
      </c>
      <c r="D55" s="34">
        <v>2021</v>
      </c>
      <c r="E55" s="34" t="s">
        <v>72</v>
      </c>
      <c r="F55" s="34" t="str">
        <f>IF(E55="","",VLOOKUP(E55,Product!$B$6:$H$20,2,0))</f>
        <v>Accessories</v>
      </c>
      <c r="G55" s="34" t="s">
        <v>131</v>
      </c>
      <c r="H55" s="34" t="s">
        <v>36</v>
      </c>
      <c r="I55" s="33">
        <v>4</v>
      </c>
      <c r="J55" s="38">
        <f>IF(E55="","",VLOOKUP(E55,Product!$B$6:$H$20,5,0))</f>
        <v>56.15</v>
      </c>
      <c r="K55" s="38">
        <f t="shared" si="1"/>
        <v>224.6</v>
      </c>
      <c r="L55" s="38">
        <f>IF(E55="","",VLOOKUP(E55,Product!$B$6:$H$20,4,0))</f>
        <v>36.15</v>
      </c>
      <c r="M55" s="38">
        <f t="shared" si="2"/>
        <v>144.6</v>
      </c>
      <c r="N55" s="38">
        <f t="shared" si="3"/>
        <v>20</v>
      </c>
      <c r="O55" s="38">
        <f t="shared" si="4"/>
        <v>80</v>
      </c>
    </row>
    <row r="56" spans="1:15" x14ac:dyDescent="0.25">
      <c r="A56" s="34">
        <f t="shared" si="0"/>
        <v>51</v>
      </c>
      <c r="B56" s="33">
        <v>9</v>
      </c>
      <c r="C56" s="34" t="s">
        <v>22</v>
      </c>
      <c r="D56" s="34">
        <v>2021</v>
      </c>
      <c r="E56" s="34" t="s">
        <v>75</v>
      </c>
      <c r="F56" s="34" t="str">
        <f>IF(E56="","",VLOOKUP(E56,Product!$B$6:$H$20,2,0))</f>
        <v>Tools</v>
      </c>
      <c r="G56" s="34" t="s">
        <v>132</v>
      </c>
      <c r="H56" s="34" t="s">
        <v>49</v>
      </c>
      <c r="I56" s="33">
        <v>3</v>
      </c>
      <c r="J56" s="38">
        <f>IF(E56="","",VLOOKUP(E56,Product!$B$6:$H$20,5,0))</f>
        <v>115.1</v>
      </c>
      <c r="K56" s="38">
        <f t="shared" si="1"/>
        <v>345.29999999999995</v>
      </c>
      <c r="L56" s="38">
        <f>IF(E56="","",VLOOKUP(E56,Product!$B$6:$H$20,4,0))</f>
        <v>95.1</v>
      </c>
      <c r="M56" s="38">
        <f t="shared" si="2"/>
        <v>285.29999999999995</v>
      </c>
      <c r="N56" s="38">
        <f t="shared" si="3"/>
        <v>20</v>
      </c>
      <c r="O56" s="38">
        <f t="shared" si="4"/>
        <v>60</v>
      </c>
    </row>
    <row r="57" spans="1:15" x14ac:dyDescent="0.25">
      <c r="A57" s="34">
        <f t="shared" si="0"/>
        <v>52</v>
      </c>
      <c r="B57" s="33">
        <v>1</v>
      </c>
      <c r="C57" s="34" t="s">
        <v>23</v>
      </c>
      <c r="D57" s="34">
        <v>2021</v>
      </c>
      <c r="E57" s="34" t="s">
        <v>75</v>
      </c>
      <c r="F57" s="34" t="str">
        <f>IF(E57="","",VLOOKUP(E57,Product!$B$6:$H$20,2,0))</f>
        <v>Tools</v>
      </c>
      <c r="G57" s="34" t="s">
        <v>133</v>
      </c>
      <c r="H57" s="34" t="s">
        <v>36</v>
      </c>
      <c r="I57" s="33">
        <v>5</v>
      </c>
      <c r="J57" s="38">
        <f>IF(E57="","",VLOOKUP(E57,Product!$B$6:$H$20,5,0))</f>
        <v>115.1</v>
      </c>
      <c r="K57" s="38">
        <f t="shared" si="1"/>
        <v>575.5</v>
      </c>
      <c r="L57" s="38">
        <f>IF(E57="","",VLOOKUP(E57,Product!$B$6:$H$20,4,0))</f>
        <v>95.1</v>
      </c>
      <c r="M57" s="38">
        <f t="shared" si="2"/>
        <v>475.5</v>
      </c>
      <c r="N57" s="38">
        <f t="shared" si="3"/>
        <v>20</v>
      </c>
      <c r="O57" s="38">
        <f t="shared" si="4"/>
        <v>100</v>
      </c>
    </row>
    <row r="58" spans="1:15" x14ac:dyDescent="0.25">
      <c r="A58" s="34">
        <f t="shared" si="0"/>
        <v>53</v>
      </c>
      <c r="B58" s="33">
        <v>1</v>
      </c>
      <c r="C58" s="34" t="s">
        <v>23</v>
      </c>
      <c r="D58" s="34">
        <v>2021</v>
      </c>
      <c r="E58" s="34" t="s">
        <v>75</v>
      </c>
      <c r="F58" s="34" t="str">
        <f>IF(E58="","",VLOOKUP(E58,Product!$B$6:$H$20,2,0))</f>
        <v>Tools</v>
      </c>
      <c r="G58" s="34" t="s">
        <v>134</v>
      </c>
      <c r="H58" s="34" t="s">
        <v>35</v>
      </c>
      <c r="I58" s="33">
        <v>2</v>
      </c>
      <c r="J58" s="38">
        <f>IF(E58="","",VLOOKUP(E58,Product!$B$6:$H$20,5,0))</f>
        <v>115.1</v>
      </c>
      <c r="K58" s="38">
        <f t="shared" si="1"/>
        <v>230.2</v>
      </c>
      <c r="L58" s="38">
        <f>IF(E58="","",VLOOKUP(E58,Product!$B$6:$H$20,4,0))</f>
        <v>95.1</v>
      </c>
      <c r="M58" s="38">
        <f t="shared" si="2"/>
        <v>190.2</v>
      </c>
      <c r="N58" s="38">
        <f t="shared" si="3"/>
        <v>20</v>
      </c>
      <c r="O58" s="38">
        <f t="shared" si="4"/>
        <v>40</v>
      </c>
    </row>
    <row r="59" spans="1:15" x14ac:dyDescent="0.25">
      <c r="A59" s="34">
        <f t="shared" si="0"/>
        <v>54</v>
      </c>
      <c r="B59" s="33">
        <v>1</v>
      </c>
      <c r="C59" s="34" t="s">
        <v>23</v>
      </c>
      <c r="D59" s="34">
        <v>2021</v>
      </c>
      <c r="E59" s="34" t="s">
        <v>75</v>
      </c>
      <c r="F59" s="34" t="str">
        <f>IF(E59="","",VLOOKUP(E59,Product!$B$6:$H$20,2,0))</f>
        <v>Tools</v>
      </c>
      <c r="G59" s="34" t="s">
        <v>135</v>
      </c>
      <c r="H59" s="34" t="s">
        <v>49</v>
      </c>
      <c r="I59" s="33">
        <v>3</v>
      </c>
      <c r="J59" s="38">
        <f>IF(E59="","",VLOOKUP(E59,Product!$B$6:$H$20,5,0))</f>
        <v>115.1</v>
      </c>
      <c r="K59" s="38">
        <f t="shared" si="1"/>
        <v>345.29999999999995</v>
      </c>
      <c r="L59" s="38">
        <f>IF(E59="","",VLOOKUP(E59,Product!$B$6:$H$20,4,0))</f>
        <v>95.1</v>
      </c>
      <c r="M59" s="38">
        <f t="shared" si="2"/>
        <v>285.29999999999995</v>
      </c>
      <c r="N59" s="38">
        <f t="shared" si="3"/>
        <v>20</v>
      </c>
      <c r="O59" s="38">
        <f t="shared" si="4"/>
        <v>60</v>
      </c>
    </row>
    <row r="60" spans="1:15" x14ac:dyDescent="0.25">
      <c r="A60" s="34">
        <f t="shared" si="0"/>
        <v>55</v>
      </c>
      <c r="B60" s="33">
        <v>1</v>
      </c>
      <c r="C60" s="34" t="s">
        <v>23</v>
      </c>
      <c r="D60" s="34">
        <v>2021</v>
      </c>
      <c r="E60" s="34" t="s">
        <v>75</v>
      </c>
      <c r="F60" s="34" t="str">
        <f>IF(E60="","",VLOOKUP(E60,Product!$B$6:$H$20,2,0))</f>
        <v>Tools</v>
      </c>
      <c r="G60" s="34" t="s">
        <v>136</v>
      </c>
      <c r="H60" s="34" t="s">
        <v>50</v>
      </c>
      <c r="I60" s="33">
        <v>5</v>
      </c>
      <c r="J60" s="38">
        <f>IF(E60="","",VLOOKUP(E60,Product!$B$6:$H$20,5,0))</f>
        <v>115.1</v>
      </c>
      <c r="K60" s="38">
        <f t="shared" si="1"/>
        <v>575.5</v>
      </c>
      <c r="L60" s="38">
        <f>IF(E60="","",VLOOKUP(E60,Product!$B$6:$H$20,4,0))</f>
        <v>95.1</v>
      </c>
      <c r="M60" s="38">
        <f t="shared" si="2"/>
        <v>475.5</v>
      </c>
      <c r="N60" s="38">
        <f t="shared" si="3"/>
        <v>20</v>
      </c>
      <c r="O60" s="38">
        <f t="shared" si="4"/>
        <v>100</v>
      </c>
    </row>
    <row r="61" spans="1:15" x14ac:dyDescent="0.25">
      <c r="A61" s="34">
        <f t="shared" si="0"/>
        <v>56</v>
      </c>
      <c r="B61" s="33">
        <v>1</v>
      </c>
      <c r="C61" s="34" t="s">
        <v>23</v>
      </c>
      <c r="D61" s="34">
        <v>2021</v>
      </c>
      <c r="E61" s="34" t="s">
        <v>75</v>
      </c>
      <c r="F61" s="34" t="str">
        <f>IF(E61="","",VLOOKUP(E61,Product!$B$6:$H$20,2,0))</f>
        <v>Tools</v>
      </c>
      <c r="G61" s="34" t="s">
        <v>137</v>
      </c>
      <c r="H61" s="34" t="s">
        <v>49</v>
      </c>
      <c r="I61" s="33">
        <v>5</v>
      </c>
      <c r="J61" s="38">
        <f>IF(E61="","",VLOOKUP(E61,Product!$B$6:$H$20,5,0))</f>
        <v>115.1</v>
      </c>
      <c r="K61" s="38">
        <f t="shared" si="1"/>
        <v>575.5</v>
      </c>
      <c r="L61" s="38">
        <f>IF(E61="","",VLOOKUP(E61,Product!$B$6:$H$20,4,0))</f>
        <v>95.1</v>
      </c>
      <c r="M61" s="38">
        <f t="shared" si="2"/>
        <v>475.5</v>
      </c>
      <c r="N61" s="38">
        <f t="shared" si="3"/>
        <v>20</v>
      </c>
      <c r="O61" s="38">
        <f t="shared" si="4"/>
        <v>100</v>
      </c>
    </row>
    <row r="62" spans="1:15" x14ac:dyDescent="0.25">
      <c r="A62" s="34">
        <f t="shared" si="0"/>
        <v>57</v>
      </c>
      <c r="B62" s="33">
        <v>1</v>
      </c>
      <c r="C62" s="34" t="s">
        <v>23</v>
      </c>
      <c r="D62" s="34">
        <v>2021</v>
      </c>
      <c r="E62" s="34" t="s">
        <v>75</v>
      </c>
      <c r="F62" s="34" t="str">
        <f>IF(E62="","",VLOOKUP(E62,Product!$B$6:$H$20,2,0))</f>
        <v>Tools</v>
      </c>
      <c r="G62" s="34" t="s">
        <v>138</v>
      </c>
      <c r="H62" s="34" t="s">
        <v>35</v>
      </c>
      <c r="I62" s="33">
        <v>1</v>
      </c>
      <c r="J62" s="38">
        <f>IF(E62="","",VLOOKUP(E62,Product!$B$6:$H$20,5,0))</f>
        <v>115.1</v>
      </c>
      <c r="K62" s="38">
        <f t="shared" si="1"/>
        <v>115.1</v>
      </c>
      <c r="L62" s="38">
        <f>IF(E62="","",VLOOKUP(E62,Product!$B$6:$H$20,4,0))</f>
        <v>95.1</v>
      </c>
      <c r="M62" s="38">
        <f t="shared" si="2"/>
        <v>95.1</v>
      </c>
      <c r="N62" s="38">
        <f t="shared" si="3"/>
        <v>20</v>
      </c>
      <c r="O62" s="38">
        <f t="shared" si="4"/>
        <v>20</v>
      </c>
    </row>
    <row r="63" spans="1:15" x14ac:dyDescent="0.25">
      <c r="A63" s="34">
        <f t="shared" si="0"/>
        <v>58</v>
      </c>
      <c r="B63" s="33">
        <v>1</v>
      </c>
      <c r="C63" s="34" t="s">
        <v>23</v>
      </c>
      <c r="D63" s="34">
        <v>2021</v>
      </c>
      <c r="E63" s="34" t="s">
        <v>75</v>
      </c>
      <c r="F63" s="34" t="str">
        <f>IF(E63="","",VLOOKUP(E63,Product!$B$6:$H$20,2,0))</f>
        <v>Tools</v>
      </c>
      <c r="G63" s="34" t="s">
        <v>139</v>
      </c>
      <c r="H63" s="34" t="s">
        <v>49</v>
      </c>
      <c r="I63" s="33">
        <v>5</v>
      </c>
      <c r="J63" s="38">
        <f>IF(E63="","",VLOOKUP(E63,Product!$B$6:$H$20,5,0))</f>
        <v>115.1</v>
      </c>
      <c r="K63" s="38">
        <f t="shared" si="1"/>
        <v>575.5</v>
      </c>
      <c r="L63" s="38">
        <f>IF(E63="","",VLOOKUP(E63,Product!$B$6:$H$20,4,0))</f>
        <v>95.1</v>
      </c>
      <c r="M63" s="38">
        <f t="shared" si="2"/>
        <v>475.5</v>
      </c>
      <c r="N63" s="38">
        <f t="shared" si="3"/>
        <v>20</v>
      </c>
      <c r="O63" s="38">
        <f t="shared" si="4"/>
        <v>100</v>
      </c>
    </row>
    <row r="64" spans="1:15" x14ac:dyDescent="0.25">
      <c r="A64" s="34">
        <f t="shared" si="0"/>
        <v>59</v>
      </c>
      <c r="B64" s="33">
        <v>1</v>
      </c>
      <c r="C64" s="34" t="s">
        <v>23</v>
      </c>
      <c r="D64" s="34">
        <v>2021</v>
      </c>
      <c r="E64" s="34" t="s">
        <v>75</v>
      </c>
      <c r="F64" s="34" t="str">
        <f>IF(E64="","",VLOOKUP(E64,Product!$B$6:$H$20,2,0))</f>
        <v>Tools</v>
      </c>
      <c r="G64" s="34" t="s">
        <v>140</v>
      </c>
      <c r="H64" s="34" t="s">
        <v>36</v>
      </c>
      <c r="I64" s="33">
        <v>1</v>
      </c>
      <c r="J64" s="38">
        <f>IF(E64="","",VLOOKUP(E64,Product!$B$6:$H$20,5,0))</f>
        <v>115.1</v>
      </c>
      <c r="K64" s="38">
        <f t="shared" si="1"/>
        <v>115.1</v>
      </c>
      <c r="L64" s="38">
        <f>IF(E64="","",VLOOKUP(E64,Product!$B$6:$H$20,4,0))</f>
        <v>95.1</v>
      </c>
      <c r="M64" s="38">
        <f t="shared" si="2"/>
        <v>95.1</v>
      </c>
      <c r="N64" s="38">
        <f t="shared" si="3"/>
        <v>20</v>
      </c>
      <c r="O64" s="38">
        <f t="shared" si="4"/>
        <v>20</v>
      </c>
    </row>
    <row r="65" spans="1:15" x14ac:dyDescent="0.25">
      <c r="A65" s="34">
        <f t="shared" si="0"/>
        <v>60</v>
      </c>
      <c r="B65" s="33">
        <v>1</v>
      </c>
      <c r="C65" s="34" t="s">
        <v>23</v>
      </c>
      <c r="D65" s="34">
        <v>2021</v>
      </c>
      <c r="E65" s="34" t="s">
        <v>75</v>
      </c>
      <c r="F65" s="34" t="str">
        <f>IF(E65="","",VLOOKUP(E65,Product!$B$6:$H$20,2,0))</f>
        <v>Tools</v>
      </c>
      <c r="G65" s="34" t="s">
        <v>141</v>
      </c>
      <c r="H65" s="34" t="s">
        <v>36</v>
      </c>
      <c r="I65" s="33">
        <v>5</v>
      </c>
      <c r="J65" s="38">
        <f>IF(E65="","",VLOOKUP(E65,Product!$B$6:$H$20,5,0))</f>
        <v>115.1</v>
      </c>
      <c r="K65" s="38">
        <f t="shared" si="1"/>
        <v>575.5</v>
      </c>
      <c r="L65" s="38">
        <f>IF(E65="","",VLOOKUP(E65,Product!$B$6:$H$20,4,0))</f>
        <v>95.1</v>
      </c>
      <c r="M65" s="38">
        <f t="shared" si="2"/>
        <v>475.5</v>
      </c>
      <c r="N65" s="38">
        <f t="shared" si="3"/>
        <v>20</v>
      </c>
      <c r="O65" s="38">
        <f t="shared" si="4"/>
        <v>100</v>
      </c>
    </row>
    <row r="66" spans="1:15" x14ac:dyDescent="0.25">
      <c r="A66" s="34">
        <f t="shared" si="0"/>
        <v>61</v>
      </c>
      <c r="B66" s="33">
        <v>1</v>
      </c>
      <c r="C66" s="34" t="s">
        <v>23</v>
      </c>
      <c r="D66" s="34">
        <v>2021</v>
      </c>
      <c r="E66" s="34" t="s">
        <v>75</v>
      </c>
      <c r="F66" s="34" t="str">
        <f>IF(E66="","",VLOOKUP(E66,Product!$B$6:$H$20,2,0))</f>
        <v>Tools</v>
      </c>
      <c r="G66" s="34" t="s">
        <v>142</v>
      </c>
      <c r="H66" s="34" t="s">
        <v>35</v>
      </c>
      <c r="I66" s="33">
        <v>4</v>
      </c>
      <c r="J66" s="38">
        <f>IF(E66="","",VLOOKUP(E66,Product!$B$6:$H$20,5,0))</f>
        <v>115.1</v>
      </c>
      <c r="K66" s="38">
        <f t="shared" si="1"/>
        <v>460.4</v>
      </c>
      <c r="L66" s="38">
        <f>IF(E66="","",VLOOKUP(E66,Product!$B$6:$H$20,4,0))</f>
        <v>95.1</v>
      </c>
      <c r="M66" s="38">
        <f t="shared" si="2"/>
        <v>380.4</v>
      </c>
      <c r="N66" s="38">
        <f t="shared" si="3"/>
        <v>20</v>
      </c>
      <c r="O66" s="38">
        <f t="shared" si="4"/>
        <v>80</v>
      </c>
    </row>
    <row r="67" spans="1:15" x14ac:dyDescent="0.25">
      <c r="A67" s="34">
        <f t="shared" si="0"/>
        <v>62</v>
      </c>
      <c r="B67" s="33">
        <v>1</v>
      </c>
      <c r="C67" s="34" t="s">
        <v>23</v>
      </c>
      <c r="D67" s="34">
        <v>2021</v>
      </c>
      <c r="E67" s="34" t="s">
        <v>75</v>
      </c>
      <c r="F67" s="34" t="str">
        <f>IF(E67="","",VLOOKUP(E67,Product!$B$6:$H$20,2,0))</f>
        <v>Tools</v>
      </c>
      <c r="G67" s="34" t="s">
        <v>143</v>
      </c>
      <c r="H67" s="34" t="s">
        <v>49</v>
      </c>
      <c r="I67" s="33">
        <v>3</v>
      </c>
      <c r="J67" s="38">
        <f>IF(E67="","",VLOOKUP(E67,Product!$B$6:$H$20,5,0))</f>
        <v>115.1</v>
      </c>
      <c r="K67" s="38">
        <f t="shared" si="1"/>
        <v>345.29999999999995</v>
      </c>
      <c r="L67" s="38">
        <f>IF(E67="","",VLOOKUP(E67,Product!$B$6:$H$20,4,0))</f>
        <v>95.1</v>
      </c>
      <c r="M67" s="38">
        <f t="shared" si="2"/>
        <v>285.29999999999995</v>
      </c>
      <c r="N67" s="38">
        <f t="shared" si="3"/>
        <v>20</v>
      </c>
      <c r="O67" s="38">
        <f t="shared" si="4"/>
        <v>60</v>
      </c>
    </row>
    <row r="68" spans="1:15" x14ac:dyDescent="0.25">
      <c r="A68" s="34">
        <f t="shared" si="0"/>
        <v>63</v>
      </c>
      <c r="B68" s="33">
        <v>1</v>
      </c>
      <c r="C68" s="34" t="s">
        <v>23</v>
      </c>
      <c r="D68" s="34">
        <v>2021</v>
      </c>
      <c r="E68" s="34" t="s">
        <v>75</v>
      </c>
      <c r="F68" s="34" t="str">
        <f>IF(E68="","",VLOOKUP(E68,Product!$B$6:$H$20,2,0))</f>
        <v>Tools</v>
      </c>
      <c r="G68" s="34" t="s">
        <v>144</v>
      </c>
      <c r="H68" s="34" t="s">
        <v>35</v>
      </c>
      <c r="I68" s="33">
        <v>1</v>
      </c>
      <c r="J68" s="38">
        <f>IF(E68="","",VLOOKUP(E68,Product!$B$6:$H$20,5,0))</f>
        <v>115.1</v>
      </c>
      <c r="K68" s="38">
        <f t="shared" si="1"/>
        <v>115.1</v>
      </c>
      <c r="L68" s="38">
        <f>IF(E68="","",VLOOKUP(E68,Product!$B$6:$H$20,4,0))</f>
        <v>95.1</v>
      </c>
      <c r="M68" s="38">
        <f t="shared" si="2"/>
        <v>95.1</v>
      </c>
      <c r="N68" s="38">
        <f t="shared" si="3"/>
        <v>20</v>
      </c>
      <c r="O68" s="38">
        <f t="shared" si="4"/>
        <v>20</v>
      </c>
    </row>
    <row r="69" spans="1:15" x14ac:dyDescent="0.25">
      <c r="A69" s="34">
        <f t="shared" si="0"/>
        <v>64</v>
      </c>
      <c r="B69" s="33">
        <v>1</v>
      </c>
      <c r="C69" s="34" t="s">
        <v>23</v>
      </c>
      <c r="D69" s="34">
        <v>2021</v>
      </c>
      <c r="E69" s="34" t="s">
        <v>77</v>
      </c>
      <c r="F69" s="34" t="str">
        <f>IF(E69="","",VLOOKUP(E69,Product!$B$6:$H$20,2,0))</f>
        <v>Tools</v>
      </c>
      <c r="G69" s="34" t="s">
        <v>145</v>
      </c>
      <c r="H69" s="34" t="s">
        <v>49</v>
      </c>
      <c r="I69" s="33">
        <v>3</v>
      </c>
      <c r="J69" s="38">
        <f>IF(E69="","",VLOOKUP(E69,Product!$B$6:$H$20,5,0))</f>
        <v>59.38</v>
      </c>
      <c r="K69" s="38">
        <f t="shared" si="1"/>
        <v>178.14000000000001</v>
      </c>
      <c r="L69" s="38">
        <f>IF(E69="","",VLOOKUP(E69,Product!$B$6:$H$20,4,0))</f>
        <v>39.380000000000003</v>
      </c>
      <c r="M69" s="38">
        <f t="shared" si="2"/>
        <v>118.14000000000001</v>
      </c>
      <c r="N69" s="38">
        <f t="shared" si="3"/>
        <v>20</v>
      </c>
      <c r="O69" s="38">
        <f t="shared" si="4"/>
        <v>60</v>
      </c>
    </row>
    <row r="70" spans="1:15" x14ac:dyDescent="0.25">
      <c r="A70" s="34">
        <f t="shared" si="0"/>
        <v>65</v>
      </c>
      <c r="B70" s="33">
        <v>1</v>
      </c>
      <c r="C70" s="34" t="s">
        <v>23</v>
      </c>
      <c r="D70" s="34">
        <v>2021</v>
      </c>
      <c r="E70" s="34" t="s">
        <v>77</v>
      </c>
      <c r="F70" s="34" t="str">
        <f>IF(E70="","",VLOOKUP(E70,Product!$B$6:$H$20,2,0))</f>
        <v>Tools</v>
      </c>
      <c r="G70" s="34" t="s">
        <v>146</v>
      </c>
      <c r="H70" s="34" t="s">
        <v>36</v>
      </c>
      <c r="I70" s="33">
        <v>2</v>
      </c>
      <c r="J70" s="38">
        <f>IF(E70="","",VLOOKUP(E70,Product!$B$6:$H$20,5,0))</f>
        <v>59.38</v>
      </c>
      <c r="K70" s="38">
        <f t="shared" si="1"/>
        <v>118.76</v>
      </c>
      <c r="L70" s="38">
        <f>IF(E70="","",VLOOKUP(E70,Product!$B$6:$H$20,4,0))</f>
        <v>39.380000000000003</v>
      </c>
      <c r="M70" s="38">
        <f t="shared" si="2"/>
        <v>78.760000000000005</v>
      </c>
      <c r="N70" s="38">
        <f t="shared" si="3"/>
        <v>20</v>
      </c>
      <c r="O70" s="38">
        <f t="shared" si="4"/>
        <v>40</v>
      </c>
    </row>
    <row r="71" spans="1:15" x14ac:dyDescent="0.25">
      <c r="A71" s="34">
        <f t="shared" ref="A71:A100" si="5">IF(B71="","",ROW()-ROW($B$5))</f>
        <v>66</v>
      </c>
      <c r="B71" s="33">
        <v>1</v>
      </c>
      <c r="C71" s="34" t="s">
        <v>23</v>
      </c>
      <c r="D71" s="34">
        <v>2021</v>
      </c>
      <c r="E71" s="34" t="s">
        <v>77</v>
      </c>
      <c r="F71" s="34" t="str">
        <f>IF(E71="","",VLOOKUP(E71,Product!$B$6:$H$20,2,0))</f>
        <v>Tools</v>
      </c>
      <c r="G71" s="34" t="s">
        <v>147</v>
      </c>
      <c r="H71" s="34" t="s">
        <v>50</v>
      </c>
      <c r="I71" s="33">
        <v>2</v>
      </c>
      <c r="J71" s="38">
        <f>IF(E71="","",VLOOKUP(E71,Product!$B$6:$H$20,5,0))</f>
        <v>59.38</v>
      </c>
      <c r="K71" s="38">
        <f t="shared" ref="K71:K100" si="6">IF(I71="","",I71*J71)</f>
        <v>118.76</v>
      </c>
      <c r="L71" s="38">
        <f>IF(E71="","",VLOOKUP(E71,Product!$B$6:$H$20,4,0))</f>
        <v>39.380000000000003</v>
      </c>
      <c r="M71" s="38">
        <f t="shared" ref="M71:M100" si="7">IF(I71="","",I71*L71)</f>
        <v>78.760000000000005</v>
      </c>
      <c r="N71" s="38">
        <f t="shared" ref="N71:N100" si="8">IF(I71="","",J71-L71)</f>
        <v>20</v>
      </c>
      <c r="O71" s="38">
        <f t="shared" ref="O71:O100" si="9">IF(I71 ="","",I71*N71)</f>
        <v>40</v>
      </c>
    </row>
    <row r="72" spans="1:15" x14ac:dyDescent="0.25">
      <c r="A72" s="34">
        <f t="shared" si="5"/>
        <v>67</v>
      </c>
      <c r="B72" s="33">
        <v>1</v>
      </c>
      <c r="C72" s="34" t="s">
        <v>23</v>
      </c>
      <c r="D72" s="34">
        <v>2021</v>
      </c>
      <c r="E72" s="34" t="s">
        <v>77</v>
      </c>
      <c r="F72" s="34" t="str">
        <f>IF(E72="","",VLOOKUP(E72,Product!$B$6:$H$20,2,0))</f>
        <v>Tools</v>
      </c>
      <c r="G72" s="34" t="s">
        <v>148</v>
      </c>
      <c r="H72" s="34" t="s">
        <v>36</v>
      </c>
      <c r="I72" s="33">
        <v>1</v>
      </c>
      <c r="J72" s="38">
        <f>IF(E72="","",VLOOKUP(E72,Product!$B$6:$H$20,5,0))</f>
        <v>59.38</v>
      </c>
      <c r="K72" s="38">
        <f t="shared" si="6"/>
        <v>59.38</v>
      </c>
      <c r="L72" s="38">
        <f>IF(E72="","",VLOOKUP(E72,Product!$B$6:$H$20,4,0))</f>
        <v>39.380000000000003</v>
      </c>
      <c r="M72" s="38">
        <f t="shared" si="7"/>
        <v>39.380000000000003</v>
      </c>
      <c r="N72" s="38">
        <f t="shared" si="8"/>
        <v>20</v>
      </c>
      <c r="O72" s="38">
        <f t="shared" si="9"/>
        <v>20</v>
      </c>
    </row>
    <row r="73" spans="1:15" x14ac:dyDescent="0.25">
      <c r="A73" s="34">
        <f t="shared" si="5"/>
        <v>68</v>
      </c>
      <c r="B73" s="33">
        <v>1</v>
      </c>
      <c r="C73" s="34" t="s">
        <v>23</v>
      </c>
      <c r="D73" s="34">
        <v>2021</v>
      </c>
      <c r="E73" s="34" t="s">
        <v>77</v>
      </c>
      <c r="F73" s="34" t="str">
        <f>IF(E73="","",VLOOKUP(E73,Product!$B$6:$H$20,2,0))</f>
        <v>Tools</v>
      </c>
      <c r="G73" s="34" t="s">
        <v>149</v>
      </c>
      <c r="H73" s="34" t="s">
        <v>35</v>
      </c>
      <c r="I73" s="33">
        <v>2</v>
      </c>
      <c r="J73" s="38">
        <f>IF(E73="","",VLOOKUP(E73,Product!$B$6:$H$20,5,0))</f>
        <v>59.38</v>
      </c>
      <c r="K73" s="38">
        <f t="shared" si="6"/>
        <v>118.76</v>
      </c>
      <c r="L73" s="38">
        <f>IF(E73="","",VLOOKUP(E73,Product!$B$6:$H$20,4,0))</f>
        <v>39.380000000000003</v>
      </c>
      <c r="M73" s="38">
        <f t="shared" si="7"/>
        <v>78.760000000000005</v>
      </c>
      <c r="N73" s="38">
        <f t="shared" si="8"/>
        <v>20</v>
      </c>
      <c r="O73" s="38">
        <f t="shared" si="9"/>
        <v>40</v>
      </c>
    </row>
    <row r="74" spans="1:15" x14ac:dyDescent="0.25">
      <c r="A74" s="34">
        <f t="shared" si="5"/>
        <v>69</v>
      </c>
      <c r="B74" s="33">
        <v>1</v>
      </c>
      <c r="C74" s="34" t="s">
        <v>23</v>
      </c>
      <c r="D74" s="34">
        <v>2021</v>
      </c>
      <c r="E74" s="34" t="s">
        <v>77</v>
      </c>
      <c r="F74" s="34" t="str">
        <f>IF(E74="","",VLOOKUP(E74,Product!$B$6:$H$20,2,0))</f>
        <v>Tools</v>
      </c>
      <c r="G74" s="34" t="s">
        <v>150</v>
      </c>
      <c r="H74" s="34" t="s">
        <v>50</v>
      </c>
      <c r="I74" s="33">
        <v>1</v>
      </c>
      <c r="J74" s="38">
        <f>IF(E74="","",VLOOKUP(E74,Product!$B$6:$H$20,5,0))</f>
        <v>59.38</v>
      </c>
      <c r="K74" s="38">
        <f t="shared" si="6"/>
        <v>59.38</v>
      </c>
      <c r="L74" s="38">
        <f>IF(E74="","",VLOOKUP(E74,Product!$B$6:$H$20,4,0))</f>
        <v>39.380000000000003</v>
      </c>
      <c r="M74" s="38">
        <f t="shared" si="7"/>
        <v>39.380000000000003</v>
      </c>
      <c r="N74" s="38">
        <f t="shared" si="8"/>
        <v>20</v>
      </c>
      <c r="O74" s="38">
        <f t="shared" si="9"/>
        <v>20</v>
      </c>
    </row>
    <row r="75" spans="1:15" x14ac:dyDescent="0.25">
      <c r="A75" s="34">
        <f t="shared" si="5"/>
        <v>70</v>
      </c>
      <c r="B75" s="33">
        <v>1</v>
      </c>
      <c r="C75" s="34" t="s">
        <v>23</v>
      </c>
      <c r="D75" s="34">
        <v>2021</v>
      </c>
      <c r="E75" s="34" t="s">
        <v>77</v>
      </c>
      <c r="F75" s="34" t="str">
        <f>IF(E75="","",VLOOKUP(E75,Product!$B$6:$H$20,2,0))</f>
        <v>Tools</v>
      </c>
      <c r="G75" s="34" t="s">
        <v>151</v>
      </c>
      <c r="H75" s="34" t="s">
        <v>35</v>
      </c>
      <c r="I75" s="33">
        <v>5</v>
      </c>
      <c r="J75" s="38">
        <f>IF(E75="","",VLOOKUP(E75,Product!$B$6:$H$20,5,0))</f>
        <v>59.38</v>
      </c>
      <c r="K75" s="38">
        <f t="shared" si="6"/>
        <v>296.90000000000003</v>
      </c>
      <c r="L75" s="38">
        <f>IF(E75="","",VLOOKUP(E75,Product!$B$6:$H$20,4,0))</f>
        <v>39.380000000000003</v>
      </c>
      <c r="M75" s="38">
        <f t="shared" si="7"/>
        <v>196.9</v>
      </c>
      <c r="N75" s="38">
        <f t="shared" si="8"/>
        <v>20</v>
      </c>
      <c r="O75" s="38">
        <f t="shared" si="9"/>
        <v>100</v>
      </c>
    </row>
    <row r="76" spans="1:15" x14ac:dyDescent="0.25">
      <c r="A76" s="34">
        <f t="shared" si="5"/>
        <v>71</v>
      </c>
      <c r="B76" s="33">
        <v>1</v>
      </c>
      <c r="C76" s="34" t="s">
        <v>23</v>
      </c>
      <c r="D76" s="34">
        <v>2021</v>
      </c>
      <c r="E76" s="34" t="s">
        <v>77</v>
      </c>
      <c r="F76" s="34" t="str">
        <f>IF(E76="","",VLOOKUP(E76,Product!$B$6:$H$20,2,0))</f>
        <v>Tools</v>
      </c>
      <c r="G76" s="34" t="s">
        <v>152</v>
      </c>
      <c r="H76" s="34" t="s">
        <v>36</v>
      </c>
      <c r="I76" s="33">
        <v>3</v>
      </c>
      <c r="J76" s="38">
        <f>IF(E76="","",VLOOKUP(E76,Product!$B$6:$H$20,5,0))</f>
        <v>59.38</v>
      </c>
      <c r="K76" s="38">
        <f t="shared" si="6"/>
        <v>178.14000000000001</v>
      </c>
      <c r="L76" s="38">
        <f>IF(E76="","",VLOOKUP(E76,Product!$B$6:$H$20,4,0))</f>
        <v>39.380000000000003</v>
      </c>
      <c r="M76" s="38">
        <f t="shared" si="7"/>
        <v>118.14000000000001</v>
      </c>
      <c r="N76" s="38">
        <f t="shared" si="8"/>
        <v>20</v>
      </c>
      <c r="O76" s="38">
        <f t="shared" si="9"/>
        <v>60</v>
      </c>
    </row>
    <row r="77" spans="1:15" x14ac:dyDescent="0.25">
      <c r="A77" s="34">
        <f t="shared" si="5"/>
        <v>72</v>
      </c>
      <c r="B77" s="33">
        <v>1</v>
      </c>
      <c r="C77" s="34" t="s">
        <v>23</v>
      </c>
      <c r="D77" s="34">
        <v>2021</v>
      </c>
      <c r="E77" s="34" t="s">
        <v>77</v>
      </c>
      <c r="F77" s="34" t="str">
        <f>IF(E77="","",VLOOKUP(E77,Product!$B$6:$H$20,2,0))</f>
        <v>Tools</v>
      </c>
      <c r="G77" s="34" t="s">
        <v>153</v>
      </c>
      <c r="H77" s="34" t="s">
        <v>36</v>
      </c>
      <c r="I77" s="33">
        <v>4</v>
      </c>
      <c r="J77" s="38">
        <f>IF(E77="","",VLOOKUP(E77,Product!$B$6:$H$20,5,0))</f>
        <v>59.38</v>
      </c>
      <c r="K77" s="38">
        <f t="shared" si="6"/>
        <v>237.52</v>
      </c>
      <c r="L77" s="38">
        <f>IF(E77="","",VLOOKUP(E77,Product!$B$6:$H$20,4,0))</f>
        <v>39.380000000000003</v>
      </c>
      <c r="M77" s="38">
        <f t="shared" si="7"/>
        <v>157.52000000000001</v>
      </c>
      <c r="N77" s="38">
        <f t="shared" si="8"/>
        <v>20</v>
      </c>
      <c r="O77" s="38">
        <f t="shared" si="9"/>
        <v>80</v>
      </c>
    </row>
    <row r="78" spans="1:15" x14ac:dyDescent="0.25">
      <c r="A78" s="34">
        <f t="shared" si="5"/>
        <v>73</v>
      </c>
      <c r="B78" s="33">
        <v>1</v>
      </c>
      <c r="C78" s="34" t="s">
        <v>23</v>
      </c>
      <c r="D78" s="34">
        <v>2021</v>
      </c>
      <c r="E78" s="34" t="s">
        <v>77</v>
      </c>
      <c r="F78" s="34" t="str">
        <f>IF(E78="","",VLOOKUP(E78,Product!$B$6:$H$20,2,0))</f>
        <v>Tools</v>
      </c>
      <c r="G78" s="34" t="s">
        <v>154</v>
      </c>
      <c r="H78" s="34" t="s">
        <v>50</v>
      </c>
      <c r="I78" s="33">
        <v>3</v>
      </c>
      <c r="J78" s="38">
        <f>IF(E78="","",VLOOKUP(E78,Product!$B$6:$H$20,5,0))</f>
        <v>59.38</v>
      </c>
      <c r="K78" s="38">
        <f t="shared" si="6"/>
        <v>178.14000000000001</v>
      </c>
      <c r="L78" s="38">
        <f>IF(E78="","",VLOOKUP(E78,Product!$B$6:$H$20,4,0))</f>
        <v>39.380000000000003</v>
      </c>
      <c r="M78" s="38">
        <f t="shared" si="7"/>
        <v>118.14000000000001</v>
      </c>
      <c r="N78" s="38">
        <f t="shared" si="8"/>
        <v>20</v>
      </c>
      <c r="O78" s="38">
        <f t="shared" si="9"/>
        <v>60</v>
      </c>
    </row>
    <row r="79" spans="1:15" x14ac:dyDescent="0.25">
      <c r="A79" s="34">
        <f t="shared" si="5"/>
        <v>74</v>
      </c>
      <c r="B79" s="33">
        <v>1</v>
      </c>
      <c r="C79" s="34" t="s">
        <v>23</v>
      </c>
      <c r="D79" s="34">
        <v>2021</v>
      </c>
      <c r="E79" s="34" t="s">
        <v>12</v>
      </c>
      <c r="F79" s="34" t="str">
        <f>IF(E79="","",VLOOKUP(E79,Product!$B$6:$H$20,2,0))</f>
        <v>Accessories</v>
      </c>
      <c r="G79" s="34" t="s">
        <v>155</v>
      </c>
      <c r="H79" s="34" t="s">
        <v>36</v>
      </c>
      <c r="I79" s="33">
        <v>2</v>
      </c>
      <c r="J79" s="38">
        <f>IF(E79="","",VLOOKUP(E79,Product!$B$6:$H$20,5,0))</f>
        <v>84.33</v>
      </c>
      <c r="K79" s="38">
        <f t="shared" si="6"/>
        <v>168.66</v>
      </c>
      <c r="L79" s="38">
        <f>IF(E79="","",VLOOKUP(E79,Product!$B$6:$H$20,4,0))</f>
        <v>64.33</v>
      </c>
      <c r="M79" s="38">
        <f t="shared" si="7"/>
        <v>128.66</v>
      </c>
      <c r="N79" s="38">
        <f t="shared" si="8"/>
        <v>20</v>
      </c>
      <c r="O79" s="38">
        <f t="shared" si="9"/>
        <v>40</v>
      </c>
    </row>
    <row r="80" spans="1:15" x14ac:dyDescent="0.25">
      <c r="A80" s="34">
        <f t="shared" si="5"/>
        <v>75</v>
      </c>
      <c r="B80" s="33">
        <v>1</v>
      </c>
      <c r="C80" s="34" t="s">
        <v>23</v>
      </c>
      <c r="D80" s="34">
        <v>2021</v>
      </c>
      <c r="E80" s="34" t="s">
        <v>12</v>
      </c>
      <c r="F80" s="34" t="str">
        <f>IF(E80="","",VLOOKUP(E80,Product!$B$6:$H$20,2,0))</f>
        <v>Accessories</v>
      </c>
      <c r="G80" s="34" t="s">
        <v>156</v>
      </c>
      <c r="H80" s="34" t="s">
        <v>50</v>
      </c>
      <c r="I80" s="33">
        <v>1</v>
      </c>
      <c r="J80" s="38">
        <f>IF(E80="","",VLOOKUP(E80,Product!$B$6:$H$20,5,0))</f>
        <v>84.33</v>
      </c>
      <c r="K80" s="38">
        <f t="shared" si="6"/>
        <v>84.33</v>
      </c>
      <c r="L80" s="38">
        <f>IF(E80="","",VLOOKUP(E80,Product!$B$6:$H$20,4,0))</f>
        <v>64.33</v>
      </c>
      <c r="M80" s="38">
        <f t="shared" si="7"/>
        <v>64.33</v>
      </c>
      <c r="N80" s="38">
        <f t="shared" si="8"/>
        <v>20</v>
      </c>
      <c r="O80" s="38">
        <f t="shared" si="9"/>
        <v>20</v>
      </c>
    </row>
    <row r="81" spans="1:15" x14ac:dyDescent="0.25">
      <c r="A81" s="34">
        <f t="shared" si="5"/>
        <v>76</v>
      </c>
      <c r="B81" s="33">
        <v>1</v>
      </c>
      <c r="C81" s="34" t="s">
        <v>23</v>
      </c>
      <c r="D81" s="34">
        <v>2021</v>
      </c>
      <c r="E81" s="34" t="s">
        <v>12</v>
      </c>
      <c r="F81" s="34" t="str">
        <f>IF(E81="","",VLOOKUP(E81,Product!$B$6:$H$20,2,0))</f>
        <v>Accessories</v>
      </c>
      <c r="G81" s="34" t="s">
        <v>157</v>
      </c>
      <c r="H81" s="34" t="s">
        <v>49</v>
      </c>
      <c r="I81" s="33">
        <v>4</v>
      </c>
      <c r="J81" s="38">
        <f>IF(E81="","",VLOOKUP(E81,Product!$B$6:$H$20,5,0))</f>
        <v>84.33</v>
      </c>
      <c r="K81" s="38">
        <f t="shared" si="6"/>
        <v>337.32</v>
      </c>
      <c r="L81" s="38">
        <f>IF(E81="","",VLOOKUP(E81,Product!$B$6:$H$20,4,0))</f>
        <v>64.33</v>
      </c>
      <c r="M81" s="38">
        <f t="shared" si="7"/>
        <v>257.32</v>
      </c>
      <c r="N81" s="38">
        <f t="shared" si="8"/>
        <v>20</v>
      </c>
      <c r="O81" s="38">
        <f t="shared" si="9"/>
        <v>80</v>
      </c>
    </row>
    <row r="82" spans="1:15" x14ac:dyDescent="0.25">
      <c r="A82" s="34">
        <f t="shared" si="5"/>
        <v>77</v>
      </c>
      <c r="B82" s="33">
        <v>1</v>
      </c>
      <c r="C82" s="34" t="s">
        <v>23</v>
      </c>
      <c r="D82" s="34">
        <v>2021</v>
      </c>
      <c r="E82" s="34" t="s">
        <v>12</v>
      </c>
      <c r="F82" s="34" t="str">
        <f>IF(E82="","",VLOOKUP(E82,Product!$B$6:$H$20,2,0))</f>
        <v>Accessories</v>
      </c>
      <c r="G82" s="34" t="s">
        <v>158</v>
      </c>
      <c r="H82" s="34" t="s">
        <v>50</v>
      </c>
      <c r="I82" s="33">
        <v>5</v>
      </c>
      <c r="J82" s="38">
        <f>IF(E82="","",VLOOKUP(E82,Product!$B$6:$H$20,5,0))</f>
        <v>84.33</v>
      </c>
      <c r="K82" s="38">
        <f t="shared" si="6"/>
        <v>421.65</v>
      </c>
      <c r="L82" s="38">
        <f>IF(E82="","",VLOOKUP(E82,Product!$B$6:$H$20,4,0))</f>
        <v>64.33</v>
      </c>
      <c r="M82" s="38">
        <f t="shared" si="7"/>
        <v>321.64999999999998</v>
      </c>
      <c r="N82" s="38">
        <f t="shared" si="8"/>
        <v>20</v>
      </c>
      <c r="O82" s="38">
        <f t="shared" si="9"/>
        <v>100</v>
      </c>
    </row>
    <row r="83" spans="1:15" x14ac:dyDescent="0.25">
      <c r="A83" s="34">
        <f t="shared" si="5"/>
        <v>78</v>
      </c>
      <c r="B83" s="33">
        <v>7</v>
      </c>
      <c r="C83" s="34" t="s">
        <v>23</v>
      </c>
      <c r="D83" s="34">
        <v>2021</v>
      </c>
      <c r="E83" s="34" t="s">
        <v>12</v>
      </c>
      <c r="F83" s="34" t="str">
        <f>IF(E83="","",VLOOKUP(E83,Product!$B$6:$H$20,2,0))</f>
        <v>Accessories</v>
      </c>
      <c r="G83" s="34" t="s">
        <v>159</v>
      </c>
      <c r="H83" s="34" t="s">
        <v>36</v>
      </c>
      <c r="I83" s="33">
        <v>2</v>
      </c>
      <c r="J83" s="38">
        <f>IF(E83="","",VLOOKUP(E83,Product!$B$6:$H$20,5,0))</f>
        <v>84.33</v>
      </c>
      <c r="K83" s="38">
        <f t="shared" si="6"/>
        <v>168.66</v>
      </c>
      <c r="L83" s="38">
        <f>IF(E83="","",VLOOKUP(E83,Product!$B$6:$H$20,4,0))</f>
        <v>64.33</v>
      </c>
      <c r="M83" s="38">
        <f t="shared" si="7"/>
        <v>128.66</v>
      </c>
      <c r="N83" s="38">
        <f t="shared" si="8"/>
        <v>20</v>
      </c>
      <c r="O83" s="38">
        <f t="shared" si="9"/>
        <v>40</v>
      </c>
    </row>
    <row r="84" spans="1:15" x14ac:dyDescent="0.25">
      <c r="A84" s="34">
        <f t="shared" si="5"/>
        <v>79</v>
      </c>
      <c r="B84" s="33">
        <v>7</v>
      </c>
      <c r="C84" s="34" t="s">
        <v>23</v>
      </c>
      <c r="D84" s="34">
        <v>2021</v>
      </c>
      <c r="E84" s="34" t="s">
        <v>12</v>
      </c>
      <c r="F84" s="34" t="str">
        <f>IF(E84="","",VLOOKUP(E84,Product!$B$6:$H$20,2,0))</f>
        <v>Accessories</v>
      </c>
      <c r="G84" s="34" t="s">
        <v>160</v>
      </c>
      <c r="H84" s="34" t="s">
        <v>36</v>
      </c>
      <c r="I84" s="33">
        <v>3</v>
      </c>
      <c r="J84" s="38">
        <f>IF(E84="","",VLOOKUP(E84,Product!$B$6:$H$20,5,0))</f>
        <v>84.33</v>
      </c>
      <c r="K84" s="38">
        <f t="shared" si="6"/>
        <v>252.99</v>
      </c>
      <c r="L84" s="38">
        <f>IF(E84="","",VLOOKUP(E84,Product!$B$6:$H$20,4,0))</f>
        <v>64.33</v>
      </c>
      <c r="M84" s="38">
        <f t="shared" si="7"/>
        <v>192.99</v>
      </c>
      <c r="N84" s="38">
        <f t="shared" si="8"/>
        <v>20</v>
      </c>
      <c r="O84" s="38">
        <f t="shared" si="9"/>
        <v>60</v>
      </c>
    </row>
    <row r="85" spans="1:15" x14ac:dyDescent="0.25">
      <c r="A85" s="34">
        <f t="shared" si="5"/>
        <v>80</v>
      </c>
      <c r="B85" s="33">
        <v>5</v>
      </c>
      <c r="C85" s="34" t="s">
        <v>23</v>
      </c>
      <c r="D85" s="34">
        <v>2021</v>
      </c>
      <c r="E85" s="34" t="s">
        <v>12</v>
      </c>
      <c r="F85" s="34" t="str">
        <f>IF(E85="","",VLOOKUP(E85,Product!$B$6:$H$20,2,0))</f>
        <v>Accessories</v>
      </c>
      <c r="G85" s="34" t="s">
        <v>161</v>
      </c>
      <c r="H85" s="34" t="s">
        <v>35</v>
      </c>
      <c r="I85" s="33">
        <v>5</v>
      </c>
      <c r="J85" s="38">
        <f>IF(E85="","",VLOOKUP(E85,Product!$B$6:$H$20,5,0))</f>
        <v>84.33</v>
      </c>
      <c r="K85" s="38">
        <f t="shared" si="6"/>
        <v>421.65</v>
      </c>
      <c r="L85" s="38">
        <f>IF(E85="","",VLOOKUP(E85,Product!$B$6:$H$20,4,0))</f>
        <v>64.33</v>
      </c>
      <c r="M85" s="38">
        <f t="shared" si="7"/>
        <v>321.64999999999998</v>
      </c>
      <c r="N85" s="38">
        <f t="shared" si="8"/>
        <v>20</v>
      </c>
      <c r="O85" s="38">
        <f t="shared" si="9"/>
        <v>100</v>
      </c>
    </row>
    <row r="86" spans="1:15" x14ac:dyDescent="0.25">
      <c r="A86" s="34">
        <f t="shared" si="5"/>
        <v>81</v>
      </c>
      <c r="B86" s="33">
        <v>1</v>
      </c>
      <c r="C86" s="34" t="s">
        <v>23</v>
      </c>
      <c r="D86" s="34">
        <v>2021</v>
      </c>
      <c r="E86" s="34" t="s">
        <v>12</v>
      </c>
      <c r="F86" s="34" t="str">
        <f>IF(E86="","",VLOOKUP(E86,Product!$B$6:$H$20,2,0))</f>
        <v>Accessories</v>
      </c>
      <c r="G86" s="34" t="s">
        <v>162</v>
      </c>
      <c r="H86" s="34" t="s">
        <v>49</v>
      </c>
      <c r="I86" s="33">
        <v>4</v>
      </c>
      <c r="J86" s="38">
        <f>IF(E86="","",VLOOKUP(E86,Product!$B$6:$H$20,5,0))</f>
        <v>84.33</v>
      </c>
      <c r="K86" s="38">
        <f t="shared" si="6"/>
        <v>337.32</v>
      </c>
      <c r="L86" s="38">
        <f>IF(E86="","",VLOOKUP(E86,Product!$B$6:$H$20,4,0))</f>
        <v>64.33</v>
      </c>
      <c r="M86" s="38">
        <f t="shared" si="7"/>
        <v>257.32</v>
      </c>
      <c r="N86" s="38">
        <f t="shared" si="8"/>
        <v>20</v>
      </c>
      <c r="O86" s="38">
        <f t="shared" si="9"/>
        <v>80</v>
      </c>
    </row>
    <row r="87" spans="1:15" x14ac:dyDescent="0.25">
      <c r="A87" s="34">
        <f t="shared" si="5"/>
        <v>82</v>
      </c>
      <c r="B87" s="33">
        <v>5</v>
      </c>
      <c r="C87" s="34" t="s">
        <v>23</v>
      </c>
      <c r="D87" s="34">
        <v>2021</v>
      </c>
      <c r="E87" s="34" t="s">
        <v>12</v>
      </c>
      <c r="F87" s="34" t="str">
        <f>IF(E87="","",VLOOKUP(E87,Product!$B$6:$H$20,2,0))</f>
        <v>Accessories</v>
      </c>
      <c r="G87" s="34" t="s">
        <v>163</v>
      </c>
      <c r="H87" s="34" t="s">
        <v>36</v>
      </c>
      <c r="I87" s="33">
        <v>2</v>
      </c>
      <c r="J87" s="38">
        <f>IF(E87="","",VLOOKUP(E87,Product!$B$6:$H$20,5,0))</f>
        <v>84.33</v>
      </c>
      <c r="K87" s="38">
        <f t="shared" si="6"/>
        <v>168.66</v>
      </c>
      <c r="L87" s="38">
        <f>IF(E87="","",VLOOKUP(E87,Product!$B$6:$H$20,4,0))</f>
        <v>64.33</v>
      </c>
      <c r="M87" s="38">
        <f t="shared" si="7"/>
        <v>128.66</v>
      </c>
      <c r="N87" s="38">
        <f t="shared" si="8"/>
        <v>20</v>
      </c>
      <c r="O87" s="38">
        <f t="shared" si="9"/>
        <v>40</v>
      </c>
    </row>
    <row r="88" spans="1:15" x14ac:dyDescent="0.25">
      <c r="A88" s="34">
        <f t="shared" si="5"/>
        <v>83</v>
      </c>
      <c r="B88" s="33">
        <v>5</v>
      </c>
      <c r="C88" s="34" t="s">
        <v>23</v>
      </c>
      <c r="D88" s="34">
        <v>2021</v>
      </c>
      <c r="E88" s="34" t="s">
        <v>10</v>
      </c>
      <c r="F88" s="34" t="str">
        <f>IF(E88="","",VLOOKUP(E88,Product!$B$6:$H$20,2,0))</f>
        <v>Sports</v>
      </c>
      <c r="G88" s="34" t="s">
        <v>164</v>
      </c>
      <c r="H88" s="34" t="s">
        <v>50</v>
      </c>
      <c r="I88" s="33">
        <v>3</v>
      </c>
      <c r="J88" s="38">
        <f>IF(E88="","",VLOOKUP(E88,Product!$B$6:$H$20,5,0))</f>
        <v>79.45</v>
      </c>
      <c r="K88" s="38">
        <f t="shared" si="6"/>
        <v>238.35000000000002</v>
      </c>
      <c r="L88" s="38">
        <f>IF(E88="","",VLOOKUP(E88,Product!$B$6:$H$20,4,0))</f>
        <v>59.45</v>
      </c>
      <c r="M88" s="38">
        <f t="shared" si="7"/>
        <v>178.35000000000002</v>
      </c>
      <c r="N88" s="38">
        <f t="shared" si="8"/>
        <v>20</v>
      </c>
      <c r="O88" s="38">
        <f t="shared" si="9"/>
        <v>60</v>
      </c>
    </row>
    <row r="89" spans="1:15" x14ac:dyDescent="0.25">
      <c r="A89" s="34">
        <f t="shared" si="5"/>
        <v>84</v>
      </c>
      <c r="B89" s="33">
        <v>7</v>
      </c>
      <c r="C89" s="34" t="s">
        <v>23</v>
      </c>
      <c r="D89" s="34">
        <v>2021</v>
      </c>
      <c r="E89" s="34" t="s">
        <v>10</v>
      </c>
      <c r="F89" s="34" t="str">
        <f>IF(E89="","",VLOOKUP(E89,Product!$B$6:$H$20,2,0))</f>
        <v>Sports</v>
      </c>
      <c r="G89" s="34" t="s">
        <v>165</v>
      </c>
      <c r="H89" s="34" t="s">
        <v>35</v>
      </c>
      <c r="I89" s="33">
        <v>3</v>
      </c>
      <c r="J89" s="38">
        <f>IF(E89="","",VLOOKUP(E89,Product!$B$6:$H$20,5,0))</f>
        <v>79.45</v>
      </c>
      <c r="K89" s="38">
        <f t="shared" si="6"/>
        <v>238.35000000000002</v>
      </c>
      <c r="L89" s="38">
        <f>IF(E89="","",VLOOKUP(E89,Product!$B$6:$H$20,4,0))</f>
        <v>59.45</v>
      </c>
      <c r="M89" s="38">
        <f t="shared" si="7"/>
        <v>178.35000000000002</v>
      </c>
      <c r="N89" s="38">
        <f t="shared" si="8"/>
        <v>20</v>
      </c>
      <c r="O89" s="38">
        <f t="shared" si="9"/>
        <v>60</v>
      </c>
    </row>
    <row r="90" spans="1:15" x14ac:dyDescent="0.25">
      <c r="A90" s="34">
        <f t="shared" si="5"/>
        <v>85</v>
      </c>
      <c r="B90" s="33">
        <v>19</v>
      </c>
      <c r="C90" s="34" t="s">
        <v>23</v>
      </c>
      <c r="D90" s="34">
        <v>2021</v>
      </c>
      <c r="E90" s="34" t="s">
        <v>10</v>
      </c>
      <c r="F90" s="34" t="str">
        <f>IF(E90="","",VLOOKUP(E90,Product!$B$6:$H$20,2,0))</f>
        <v>Sports</v>
      </c>
      <c r="G90" s="34" t="s">
        <v>166</v>
      </c>
      <c r="H90" s="34" t="s">
        <v>35</v>
      </c>
      <c r="I90" s="33">
        <v>5</v>
      </c>
      <c r="J90" s="38">
        <f>IF(E90="","",VLOOKUP(E90,Product!$B$6:$H$20,5,0))</f>
        <v>79.45</v>
      </c>
      <c r="K90" s="38">
        <f t="shared" si="6"/>
        <v>397.25</v>
      </c>
      <c r="L90" s="38">
        <f>IF(E90="","",VLOOKUP(E90,Product!$B$6:$H$20,4,0))</f>
        <v>59.45</v>
      </c>
      <c r="M90" s="38">
        <f t="shared" si="7"/>
        <v>297.25</v>
      </c>
      <c r="N90" s="38">
        <f t="shared" si="8"/>
        <v>20</v>
      </c>
      <c r="O90" s="38">
        <f t="shared" si="9"/>
        <v>100</v>
      </c>
    </row>
    <row r="91" spans="1:15" x14ac:dyDescent="0.25">
      <c r="A91" s="34">
        <f t="shared" si="5"/>
        <v>86</v>
      </c>
      <c r="B91" s="33">
        <v>17</v>
      </c>
      <c r="C91" s="34" t="s">
        <v>23</v>
      </c>
      <c r="D91" s="34">
        <v>2021</v>
      </c>
      <c r="E91" s="34" t="s">
        <v>10</v>
      </c>
      <c r="F91" s="34" t="str">
        <f>IF(E91="","",VLOOKUP(E91,Product!$B$6:$H$20,2,0))</f>
        <v>Sports</v>
      </c>
      <c r="G91" s="34" t="s">
        <v>167</v>
      </c>
      <c r="H91" s="34" t="s">
        <v>36</v>
      </c>
      <c r="I91" s="33">
        <v>1</v>
      </c>
      <c r="J91" s="38">
        <f>IF(E91="","",VLOOKUP(E91,Product!$B$6:$H$20,5,0))</f>
        <v>79.45</v>
      </c>
      <c r="K91" s="38">
        <f t="shared" si="6"/>
        <v>79.45</v>
      </c>
      <c r="L91" s="38">
        <f>IF(E91="","",VLOOKUP(E91,Product!$B$6:$H$20,4,0))</f>
        <v>59.45</v>
      </c>
      <c r="M91" s="38">
        <f t="shared" si="7"/>
        <v>59.45</v>
      </c>
      <c r="N91" s="38">
        <f t="shared" si="8"/>
        <v>20</v>
      </c>
      <c r="O91" s="38">
        <f t="shared" si="9"/>
        <v>20</v>
      </c>
    </row>
    <row r="92" spans="1:15" x14ac:dyDescent="0.25">
      <c r="A92" s="34">
        <f t="shared" si="5"/>
        <v>87</v>
      </c>
      <c r="B92" s="33">
        <v>19</v>
      </c>
      <c r="C92" s="34" t="s">
        <v>23</v>
      </c>
      <c r="D92" s="34">
        <v>2021</v>
      </c>
      <c r="E92" s="34" t="s">
        <v>10</v>
      </c>
      <c r="F92" s="34" t="str">
        <f>IF(E92="","",VLOOKUP(E92,Product!$B$6:$H$20,2,0))</f>
        <v>Sports</v>
      </c>
      <c r="G92" s="34" t="s">
        <v>168</v>
      </c>
      <c r="H92" s="34" t="s">
        <v>50</v>
      </c>
      <c r="I92" s="33">
        <v>5</v>
      </c>
      <c r="J92" s="38">
        <f>IF(E92="","",VLOOKUP(E92,Product!$B$6:$H$20,5,0))</f>
        <v>79.45</v>
      </c>
      <c r="K92" s="38">
        <f t="shared" si="6"/>
        <v>397.25</v>
      </c>
      <c r="L92" s="38">
        <f>IF(E92="","",VLOOKUP(E92,Product!$B$6:$H$20,4,0))</f>
        <v>59.45</v>
      </c>
      <c r="M92" s="38">
        <f t="shared" si="7"/>
        <v>297.25</v>
      </c>
      <c r="N92" s="38">
        <f t="shared" si="8"/>
        <v>20</v>
      </c>
      <c r="O92" s="38">
        <f t="shared" si="9"/>
        <v>100</v>
      </c>
    </row>
    <row r="93" spans="1:15" x14ac:dyDescent="0.25">
      <c r="A93" s="34">
        <f t="shared" si="5"/>
        <v>88</v>
      </c>
      <c r="B93" s="33">
        <v>18</v>
      </c>
      <c r="C93" s="34" t="s">
        <v>23</v>
      </c>
      <c r="D93" s="34">
        <v>2021</v>
      </c>
      <c r="E93" s="34" t="s">
        <v>10</v>
      </c>
      <c r="F93" s="34" t="str">
        <f>IF(E93="","",VLOOKUP(E93,Product!$B$6:$H$20,2,0))</f>
        <v>Sports</v>
      </c>
      <c r="G93" s="34" t="s">
        <v>169</v>
      </c>
      <c r="H93" s="34" t="s">
        <v>35</v>
      </c>
      <c r="I93" s="33">
        <v>4</v>
      </c>
      <c r="J93" s="38">
        <f>IF(E93="","",VLOOKUP(E93,Product!$B$6:$H$20,5,0))</f>
        <v>79.45</v>
      </c>
      <c r="K93" s="38">
        <f t="shared" si="6"/>
        <v>317.8</v>
      </c>
      <c r="L93" s="38">
        <f>IF(E93="","",VLOOKUP(E93,Product!$B$6:$H$20,4,0))</f>
        <v>59.45</v>
      </c>
      <c r="M93" s="38">
        <f t="shared" si="7"/>
        <v>237.8</v>
      </c>
      <c r="N93" s="38">
        <f t="shared" si="8"/>
        <v>20</v>
      </c>
      <c r="O93" s="38">
        <f t="shared" si="9"/>
        <v>80</v>
      </c>
    </row>
    <row r="94" spans="1:15" x14ac:dyDescent="0.25">
      <c r="A94" s="34">
        <f t="shared" si="5"/>
        <v>89</v>
      </c>
      <c r="B94" s="33">
        <v>2</v>
      </c>
      <c r="C94" s="34" t="s">
        <v>23</v>
      </c>
      <c r="D94" s="34">
        <v>2021</v>
      </c>
      <c r="E94" s="34" t="s">
        <v>10</v>
      </c>
      <c r="F94" s="34" t="str">
        <f>IF(E94="","",VLOOKUP(E94,Product!$B$6:$H$20,2,0))</f>
        <v>Sports</v>
      </c>
      <c r="G94" s="34" t="s">
        <v>170</v>
      </c>
      <c r="H94" s="34" t="s">
        <v>50</v>
      </c>
      <c r="I94" s="33">
        <v>1</v>
      </c>
      <c r="J94" s="38">
        <f>IF(E94="","",VLOOKUP(E94,Product!$B$6:$H$20,5,0))</f>
        <v>79.45</v>
      </c>
      <c r="K94" s="38">
        <f t="shared" si="6"/>
        <v>79.45</v>
      </c>
      <c r="L94" s="38">
        <f>IF(E94="","",VLOOKUP(E94,Product!$B$6:$H$20,4,0))</f>
        <v>59.45</v>
      </c>
      <c r="M94" s="38">
        <f t="shared" si="7"/>
        <v>59.45</v>
      </c>
      <c r="N94" s="38">
        <f t="shared" si="8"/>
        <v>20</v>
      </c>
      <c r="O94" s="38">
        <f t="shared" si="9"/>
        <v>20</v>
      </c>
    </row>
    <row r="95" spans="1:15" x14ac:dyDescent="0.25">
      <c r="A95" s="34">
        <f t="shared" si="5"/>
        <v>90</v>
      </c>
      <c r="B95" s="33">
        <v>7</v>
      </c>
      <c r="C95" s="34" t="s">
        <v>23</v>
      </c>
      <c r="D95" s="34">
        <v>2021</v>
      </c>
      <c r="E95" s="34" t="s">
        <v>74</v>
      </c>
      <c r="F95" s="34" t="str">
        <f>IF(E95="","",VLOOKUP(E95,Product!$B$6:$H$20,2,0))</f>
        <v>Sports</v>
      </c>
      <c r="G95" s="34" t="s">
        <v>171</v>
      </c>
      <c r="H95" s="34" t="s">
        <v>35</v>
      </c>
      <c r="I95" s="33">
        <v>3</v>
      </c>
      <c r="J95" s="38">
        <f>IF(E95="","",VLOOKUP(E95,Product!$B$6:$H$20,5,0))</f>
        <v>84.78</v>
      </c>
      <c r="K95" s="38">
        <f t="shared" si="6"/>
        <v>254.34</v>
      </c>
      <c r="L95" s="38">
        <f>IF(E95="","",VLOOKUP(E95,Product!$B$6:$H$20,4,0))</f>
        <v>64.78</v>
      </c>
      <c r="M95" s="38">
        <f t="shared" si="7"/>
        <v>194.34</v>
      </c>
      <c r="N95" s="38">
        <f t="shared" si="8"/>
        <v>20</v>
      </c>
      <c r="O95" s="38">
        <f t="shared" si="9"/>
        <v>60</v>
      </c>
    </row>
    <row r="96" spans="1:15" x14ac:dyDescent="0.25">
      <c r="A96" s="34">
        <f t="shared" si="5"/>
        <v>91</v>
      </c>
      <c r="B96" s="33">
        <v>3</v>
      </c>
      <c r="C96" s="34" t="s">
        <v>23</v>
      </c>
      <c r="D96" s="34">
        <v>2021</v>
      </c>
      <c r="E96" s="34" t="s">
        <v>74</v>
      </c>
      <c r="F96" s="34" t="str">
        <f>IF(E96="","",VLOOKUP(E96,Product!$B$6:$H$20,2,0))</f>
        <v>Sports</v>
      </c>
      <c r="G96" s="34" t="s">
        <v>172</v>
      </c>
      <c r="H96" s="34" t="s">
        <v>50</v>
      </c>
      <c r="I96" s="33">
        <v>3</v>
      </c>
      <c r="J96" s="38">
        <f>IF(E96="","",VLOOKUP(E96,Product!$B$6:$H$20,5,0))</f>
        <v>84.78</v>
      </c>
      <c r="K96" s="38">
        <f t="shared" si="6"/>
        <v>254.34</v>
      </c>
      <c r="L96" s="38">
        <f>IF(E96="","",VLOOKUP(E96,Product!$B$6:$H$20,4,0))</f>
        <v>64.78</v>
      </c>
      <c r="M96" s="38">
        <f t="shared" si="7"/>
        <v>194.34</v>
      </c>
      <c r="N96" s="38">
        <f t="shared" si="8"/>
        <v>20</v>
      </c>
      <c r="O96" s="38">
        <f t="shared" si="9"/>
        <v>60</v>
      </c>
    </row>
    <row r="97" spans="1:15" x14ac:dyDescent="0.25">
      <c r="A97" s="34">
        <f t="shared" si="5"/>
        <v>92</v>
      </c>
      <c r="B97" s="33">
        <v>12</v>
      </c>
      <c r="C97" s="34" t="s">
        <v>23</v>
      </c>
      <c r="D97" s="34">
        <v>2021</v>
      </c>
      <c r="E97" s="34" t="s">
        <v>74</v>
      </c>
      <c r="F97" s="34" t="str">
        <f>IF(E97="","",VLOOKUP(E97,Product!$B$6:$H$20,2,0))</f>
        <v>Sports</v>
      </c>
      <c r="G97" s="34" t="s">
        <v>173</v>
      </c>
      <c r="H97" s="34" t="s">
        <v>49</v>
      </c>
      <c r="I97" s="33">
        <v>3</v>
      </c>
      <c r="J97" s="38">
        <f>IF(E97="","",VLOOKUP(E97,Product!$B$6:$H$20,5,0))</f>
        <v>84.78</v>
      </c>
      <c r="K97" s="38">
        <f t="shared" si="6"/>
        <v>254.34</v>
      </c>
      <c r="L97" s="38">
        <f>IF(E97="","",VLOOKUP(E97,Product!$B$6:$H$20,4,0))</f>
        <v>64.78</v>
      </c>
      <c r="M97" s="38">
        <f t="shared" si="7"/>
        <v>194.34</v>
      </c>
      <c r="N97" s="38">
        <f t="shared" si="8"/>
        <v>20</v>
      </c>
      <c r="O97" s="38">
        <f t="shared" si="9"/>
        <v>60</v>
      </c>
    </row>
    <row r="98" spans="1:15" x14ac:dyDescent="0.25">
      <c r="A98" s="34">
        <f t="shared" si="5"/>
        <v>93</v>
      </c>
      <c r="B98" s="33">
        <v>20</v>
      </c>
      <c r="C98" s="34" t="s">
        <v>23</v>
      </c>
      <c r="D98" s="34">
        <v>2021</v>
      </c>
      <c r="E98" s="34" t="s">
        <v>74</v>
      </c>
      <c r="F98" s="34" t="str">
        <f>IF(E98="","",VLOOKUP(E98,Product!$B$6:$H$20,2,0))</f>
        <v>Sports</v>
      </c>
      <c r="G98" s="34" t="s">
        <v>174</v>
      </c>
      <c r="H98" s="34" t="s">
        <v>35</v>
      </c>
      <c r="I98" s="33">
        <v>3</v>
      </c>
      <c r="J98" s="38">
        <f>IF(E98="","",VLOOKUP(E98,Product!$B$6:$H$20,5,0))</f>
        <v>84.78</v>
      </c>
      <c r="K98" s="38">
        <f t="shared" si="6"/>
        <v>254.34</v>
      </c>
      <c r="L98" s="38">
        <f>IF(E98="","",VLOOKUP(E98,Product!$B$6:$H$20,4,0))</f>
        <v>64.78</v>
      </c>
      <c r="M98" s="38">
        <f t="shared" si="7"/>
        <v>194.34</v>
      </c>
      <c r="N98" s="38">
        <f t="shared" si="8"/>
        <v>20</v>
      </c>
      <c r="O98" s="38">
        <f t="shared" si="9"/>
        <v>60</v>
      </c>
    </row>
    <row r="99" spans="1:15" x14ac:dyDescent="0.25">
      <c r="A99" s="34">
        <f t="shared" si="5"/>
        <v>94</v>
      </c>
      <c r="B99" s="33">
        <v>11</v>
      </c>
      <c r="C99" s="34" t="s">
        <v>23</v>
      </c>
      <c r="D99" s="34">
        <v>2021</v>
      </c>
      <c r="E99" s="34" t="s">
        <v>74</v>
      </c>
      <c r="F99" s="34" t="str">
        <f>IF(E99="","",VLOOKUP(E99,Product!$B$6:$H$20,2,0))</f>
        <v>Sports</v>
      </c>
      <c r="G99" s="34" t="s">
        <v>175</v>
      </c>
      <c r="H99" s="34" t="s">
        <v>35</v>
      </c>
      <c r="I99" s="33">
        <v>4</v>
      </c>
      <c r="J99" s="38">
        <f>IF(E99="","",VLOOKUP(E99,Product!$B$6:$H$20,5,0))</f>
        <v>84.78</v>
      </c>
      <c r="K99" s="38">
        <f t="shared" si="6"/>
        <v>339.12</v>
      </c>
      <c r="L99" s="38">
        <f>IF(E99="","",VLOOKUP(E99,Product!$B$6:$H$20,4,0))</f>
        <v>64.78</v>
      </c>
      <c r="M99" s="38">
        <f t="shared" si="7"/>
        <v>259.12</v>
      </c>
      <c r="N99" s="38">
        <f t="shared" si="8"/>
        <v>20</v>
      </c>
      <c r="O99" s="38">
        <f t="shared" si="9"/>
        <v>80</v>
      </c>
    </row>
    <row r="100" spans="1:15" x14ac:dyDescent="0.25">
      <c r="A100" s="34">
        <f t="shared" si="5"/>
        <v>95</v>
      </c>
      <c r="B100" s="33">
        <v>5</v>
      </c>
      <c r="C100" s="34" t="s">
        <v>23</v>
      </c>
      <c r="D100" s="34">
        <v>2021</v>
      </c>
      <c r="E100" s="34" t="s">
        <v>74</v>
      </c>
      <c r="F100" s="34" t="str">
        <f>IF(E100="","",VLOOKUP(E100,Product!$B$6:$H$20,2,0))</f>
        <v>Sports</v>
      </c>
      <c r="G100" s="34" t="s">
        <v>176</v>
      </c>
      <c r="H100" s="34" t="s">
        <v>36</v>
      </c>
      <c r="I100" s="33">
        <v>3</v>
      </c>
      <c r="J100" s="38">
        <f>IF(E100="","",VLOOKUP(E100,Product!$B$6:$H$20,5,0))</f>
        <v>84.78</v>
      </c>
      <c r="K100" s="38">
        <f t="shared" si="6"/>
        <v>254.34</v>
      </c>
      <c r="L100" s="38">
        <f>IF(E100="","",VLOOKUP(E100,Product!$B$6:$H$20,4,0))</f>
        <v>64.78</v>
      </c>
      <c r="M100" s="38">
        <f t="shared" si="7"/>
        <v>194.34</v>
      </c>
      <c r="N100" s="38">
        <f t="shared" si="8"/>
        <v>20</v>
      </c>
      <c r="O100" s="38">
        <f t="shared" si="9"/>
        <v>60</v>
      </c>
    </row>
  </sheetData>
  <mergeCells count="1">
    <mergeCell ref="A3:O3"/>
  </mergeCells>
  <phoneticPr fontId="7" type="noConversion"/>
  <conditionalFormatting sqref="A6:O100">
    <cfRule type="expression" dxfId="0" priority="1">
      <formula>$A6 &lt;&gt; ""</formula>
    </cfRule>
  </conditionalFormatting>
  <dataValidations count="1">
    <dataValidation type="list" allowBlank="1" showInputMessage="1" showErrorMessage="1" sqref="H6:H100" xr:uid="{54856C92-3916-499F-9E33-27C93FA5EFF2}">
      <formula1>"Jumia, Telegram, WhatsApp,Instagram"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6C16FB9-259E-4001-8EEF-F8BC0B212362}">
          <x14:formula1>
            <xm:f>Rough!$B$6:$B$17</xm:f>
          </x14:formula1>
          <xm:sqref>C6:C100</xm:sqref>
        </x14:dataValidation>
        <x14:dataValidation type="list" allowBlank="1" showInputMessage="1" showErrorMessage="1" xr:uid="{D78D0F2A-CCB7-4562-A265-1FDCD8103B20}">
          <x14:formula1>
            <xm:f>Rough!$C$6:$C$17</xm:f>
          </x14:formula1>
          <xm:sqref>D6:D100</xm:sqref>
        </x14:dataValidation>
        <x14:dataValidation type="list" allowBlank="1" showInputMessage="1" showErrorMessage="1" xr:uid="{4690646F-D19E-4517-A953-361CF480F48F}">
          <x14:formula1>
            <xm:f>Product!$B$6:$B$20</xm:f>
          </x14:formula1>
          <xm:sqref>E6:E1048576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6171-5E29-4D13-96B1-25C1925CCFF5}">
  <dimension ref="B5:G17"/>
  <sheetViews>
    <sheetView workbookViewId="0">
      <selection activeCell="G9" sqref="G9"/>
    </sheetView>
  </sheetViews>
  <sheetFormatPr defaultRowHeight="15" x14ac:dyDescent="0.25"/>
  <sheetData>
    <row r="5" spans="2:7" x14ac:dyDescent="0.25">
      <c r="B5" s="23" t="s">
        <v>20</v>
      </c>
      <c r="C5" s="23" t="s">
        <v>33</v>
      </c>
    </row>
    <row r="6" spans="2:7" x14ac:dyDescent="0.25">
      <c r="B6" t="s">
        <v>21</v>
      </c>
      <c r="C6">
        <v>2021</v>
      </c>
      <c r="G6" t="s">
        <v>36</v>
      </c>
    </row>
    <row r="7" spans="2:7" x14ac:dyDescent="0.25">
      <c r="B7" t="s">
        <v>22</v>
      </c>
      <c r="C7">
        <v>2022</v>
      </c>
      <c r="G7" t="s">
        <v>49</v>
      </c>
    </row>
    <row r="8" spans="2:7" x14ac:dyDescent="0.25">
      <c r="B8" t="s">
        <v>23</v>
      </c>
      <c r="C8">
        <v>2023</v>
      </c>
      <c r="G8" t="s">
        <v>35</v>
      </c>
    </row>
    <row r="9" spans="2:7" x14ac:dyDescent="0.25">
      <c r="B9" t="s">
        <v>24</v>
      </c>
      <c r="C9">
        <v>2024</v>
      </c>
      <c r="G9" t="s">
        <v>50</v>
      </c>
    </row>
    <row r="10" spans="2:7" x14ac:dyDescent="0.25">
      <c r="B10" t="s">
        <v>25</v>
      </c>
      <c r="C10">
        <v>2025</v>
      </c>
    </row>
    <row r="11" spans="2:7" x14ac:dyDescent="0.25">
      <c r="B11" t="s">
        <v>26</v>
      </c>
      <c r="C11">
        <v>2026</v>
      </c>
    </row>
    <row r="12" spans="2:7" x14ac:dyDescent="0.25">
      <c r="B12" t="s">
        <v>27</v>
      </c>
      <c r="C12">
        <v>2027</v>
      </c>
    </row>
    <row r="13" spans="2:7" x14ac:dyDescent="0.25">
      <c r="B13" t="s">
        <v>28</v>
      </c>
      <c r="C13">
        <v>2028</v>
      </c>
    </row>
    <row r="14" spans="2:7" x14ac:dyDescent="0.25">
      <c r="B14" t="s">
        <v>29</v>
      </c>
      <c r="C14">
        <v>2029</v>
      </c>
    </row>
    <row r="15" spans="2:7" x14ac:dyDescent="0.25">
      <c r="B15" t="s">
        <v>30</v>
      </c>
      <c r="C15">
        <v>2030</v>
      </c>
    </row>
    <row r="16" spans="2:7" x14ac:dyDescent="0.25">
      <c r="B16" t="s">
        <v>31</v>
      </c>
      <c r="C16">
        <v>2031</v>
      </c>
    </row>
    <row r="17" spans="2:3" x14ac:dyDescent="0.25">
      <c r="B17" t="s">
        <v>32</v>
      </c>
      <c r="C17">
        <v>2032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A306-315F-4CD8-91FF-AB7792D92B38}">
  <dimension ref="A1:F28"/>
  <sheetViews>
    <sheetView showGridLines="0" workbookViewId="0"/>
  </sheetViews>
  <sheetFormatPr defaultRowHeight="15" x14ac:dyDescent="0.25"/>
  <cols>
    <col min="1" max="1" width="9.85546875" customWidth="1"/>
    <col min="2" max="2" width="10.7109375" bestFit="1" customWidth="1"/>
    <col min="3" max="3" width="10.42578125" bestFit="1" customWidth="1"/>
    <col min="4" max="4" width="6.42578125" bestFit="1" customWidth="1"/>
    <col min="5" max="5" width="20.85546875" bestFit="1" customWidth="1"/>
    <col min="6" max="6" width="12.85546875" style="14" bestFit="1" customWidth="1"/>
  </cols>
  <sheetData>
    <row r="1" spans="1:6" x14ac:dyDescent="0.25">
      <c r="A1" s="16"/>
      <c r="B1" s="17"/>
      <c r="C1" s="17"/>
      <c r="D1" s="17"/>
      <c r="E1" s="17"/>
      <c r="F1" s="18"/>
    </row>
    <row r="2" spans="1:6" x14ac:dyDescent="0.25">
      <c r="A2" s="16"/>
      <c r="B2" s="17"/>
      <c r="C2" s="17"/>
      <c r="D2" s="17"/>
      <c r="E2" s="17"/>
      <c r="F2" s="18"/>
    </row>
    <row r="3" spans="1:6" ht="24" thickBot="1" x14ac:dyDescent="0.3">
      <c r="A3" s="56" t="s">
        <v>42</v>
      </c>
      <c r="B3" s="56"/>
      <c r="C3" s="56"/>
      <c r="D3" s="56"/>
      <c r="E3" s="56"/>
      <c r="F3" s="56"/>
    </row>
    <row r="4" spans="1:6" x14ac:dyDescent="0.25">
      <c r="A4" s="2"/>
      <c r="B4" s="3"/>
      <c r="C4" s="3"/>
      <c r="D4" s="3"/>
      <c r="E4" s="3"/>
      <c r="F4" s="6"/>
    </row>
    <row r="5" spans="1:6" x14ac:dyDescent="0.25">
      <c r="A5" s="7" t="s">
        <v>0</v>
      </c>
      <c r="B5" s="8" t="s">
        <v>34</v>
      </c>
      <c r="C5" s="8" t="s">
        <v>14</v>
      </c>
      <c r="D5" s="8" t="s">
        <v>33</v>
      </c>
      <c r="E5" s="8" t="s">
        <v>43</v>
      </c>
      <c r="F5" s="9" t="s">
        <v>45</v>
      </c>
    </row>
    <row r="6" spans="1:6" x14ac:dyDescent="0.25">
      <c r="A6">
        <f>IF(B6="","",ROW()-ROW($B$5))</f>
        <v>1</v>
      </c>
      <c r="B6" s="19">
        <v>44197</v>
      </c>
      <c r="C6" t="str">
        <f>IF(B6="","",TEXT(B6,"MMMM"))</f>
        <v>January</v>
      </c>
      <c r="D6">
        <f>IF(B6="","",YEAR(B6))</f>
        <v>2021</v>
      </c>
      <c r="E6" t="s">
        <v>44</v>
      </c>
      <c r="F6" s="14">
        <v>15000</v>
      </c>
    </row>
    <row r="7" spans="1:6" x14ac:dyDescent="0.25">
      <c r="A7">
        <f t="shared" ref="A7:A28" si="0">IF(B7="","",ROW()-ROW($B$5))</f>
        <v>2</v>
      </c>
      <c r="B7" s="19">
        <v>44208</v>
      </c>
      <c r="C7" t="str">
        <f>IF(B7="","",TEXT(B7,"MMMM"))</f>
        <v>January</v>
      </c>
      <c r="D7">
        <f t="shared" ref="D7:D25" si="1">IF(B7="","",YEAR(B7))</f>
        <v>2021</v>
      </c>
      <c r="E7" t="s">
        <v>178</v>
      </c>
      <c r="F7" s="14">
        <v>10000</v>
      </c>
    </row>
    <row r="8" spans="1:6" x14ac:dyDescent="0.25">
      <c r="A8" t="str">
        <f t="shared" si="0"/>
        <v/>
      </c>
      <c r="C8" t="str">
        <f t="shared" ref="C8:C26" si="2">IF(B8="","",TEXT(B8,"MMMM"))</f>
        <v/>
      </c>
      <c r="D8" t="str">
        <f t="shared" si="1"/>
        <v/>
      </c>
    </row>
    <row r="9" spans="1:6" x14ac:dyDescent="0.25">
      <c r="A9" t="str">
        <f t="shared" si="0"/>
        <v/>
      </c>
      <c r="C9" t="str">
        <f t="shared" si="2"/>
        <v/>
      </c>
      <c r="D9" t="str">
        <f t="shared" si="1"/>
        <v/>
      </c>
    </row>
    <row r="10" spans="1:6" x14ac:dyDescent="0.25">
      <c r="A10" t="str">
        <f t="shared" si="0"/>
        <v/>
      </c>
      <c r="C10" t="str">
        <f t="shared" si="2"/>
        <v/>
      </c>
      <c r="D10" t="str">
        <f t="shared" si="1"/>
        <v/>
      </c>
    </row>
    <row r="11" spans="1:6" x14ac:dyDescent="0.25">
      <c r="A11" t="str">
        <f t="shared" si="0"/>
        <v/>
      </c>
      <c r="C11" t="str">
        <f t="shared" si="2"/>
        <v/>
      </c>
      <c r="D11" t="str">
        <f t="shared" si="1"/>
        <v/>
      </c>
    </row>
    <row r="12" spans="1:6" x14ac:dyDescent="0.25">
      <c r="A12" t="str">
        <f t="shared" si="0"/>
        <v/>
      </c>
      <c r="C12" t="str">
        <f t="shared" si="2"/>
        <v/>
      </c>
      <c r="D12" t="str">
        <f t="shared" si="1"/>
        <v/>
      </c>
    </row>
    <row r="13" spans="1:6" x14ac:dyDescent="0.25">
      <c r="A13" t="str">
        <f t="shared" si="0"/>
        <v/>
      </c>
      <c r="C13" t="str">
        <f t="shared" si="2"/>
        <v/>
      </c>
      <c r="D13" t="str">
        <f t="shared" si="1"/>
        <v/>
      </c>
    </row>
    <row r="14" spans="1:6" x14ac:dyDescent="0.25">
      <c r="A14" t="str">
        <f t="shared" si="0"/>
        <v/>
      </c>
      <c r="C14" t="str">
        <f t="shared" si="2"/>
        <v/>
      </c>
      <c r="D14" t="str">
        <f t="shared" si="1"/>
        <v/>
      </c>
    </row>
    <row r="15" spans="1:6" x14ac:dyDescent="0.25">
      <c r="A15" t="str">
        <f t="shared" si="0"/>
        <v/>
      </c>
      <c r="C15" t="str">
        <f t="shared" si="2"/>
        <v/>
      </c>
      <c r="D15" t="str">
        <f t="shared" si="1"/>
        <v/>
      </c>
    </row>
    <row r="16" spans="1:6" x14ac:dyDescent="0.25">
      <c r="A16" t="str">
        <f t="shared" si="0"/>
        <v/>
      </c>
      <c r="C16" t="str">
        <f t="shared" si="2"/>
        <v/>
      </c>
      <c r="D16" t="str">
        <f t="shared" si="1"/>
        <v/>
      </c>
    </row>
    <row r="17" spans="1:4" x14ac:dyDescent="0.25">
      <c r="A17" t="str">
        <f t="shared" si="0"/>
        <v/>
      </c>
      <c r="C17" t="str">
        <f t="shared" si="2"/>
        <v/>
      </c>
      <c r="D17" t="str">
        <f t="shared" si="1"/>
        <v/>
      </c>
    </row>
    <row r="18" spans="1:4" x14ac:dyDescent="0.25">
      <c r="A18" t="str">
        <f t="shared" si="0"/>
        <v/>
      </c>
      <c r="C18" t="str">
        <f t="shared" si="2"/>
        <v/>
      </c>
      <c r="D18" t="str">
        <f t="shared" si="1"/>
        <v/>
      </c>
    </row>
    <row r="19" spans="1:4" x14ac:dyDescent="0.25">
      <c r="A19" t="str">
        <f t="shared" si="0"/>
        <v/>
      </c>
      <c r="C19" t="str">
        <f t="shared" si="2"/>
        <v/>
      </c>
      <c r="D19" t="str">
        <f t="shared" si="1"/>
        <v/>
      </c>
    </row>
    <row r="20" spans="1:4" x14ac:dyDescent="0.25">
      <c r="A20" t="str">
        <f t="shared" si="0"/>
        <v/>
      </c>
      <c r="C20" t="str">
        <f t="shared" si="2"/>
        <v/>
      </c>
      <c r="D20" t="str">
        <f t="shared" si="1"/>
        <v/>
      </c>
    </row>
    <row r="21" spans="1:4" x14ac:dyDescent="0.25">
      <c r="A21" t="str">
        <f t="shared" si="0"/>
        <v/>
      </c>
      <c r="C21" t="str">
        <f t="shared" si="2"/>
        <v/>
      </c>
      <c r="D21" t="str">
        <f t="shared" si="1"/>
        <v/>
      </c>
    </row>
    <row r="22" spans="1:4" x14ac:dyDescent="0.25">
      <c r="A22" t="str">
        <f t="shared" si="0"/>
        <v/>
      </c>
      <c r="C22" t="str">
        <f t="shared" si="2"/>
        <v/>
      </c>
      <c r="D22" t="str">
        <f t="shared" si="1"/>
        <v/>
      </c>
    </row>
    <row r="23" spans="1:4" x14ac:dyDescent="0.25">
      <c r="A23" t="str">
        <f t="shared" si="0"/>
        <v/>
      </c>
      <c r="C23" t="str">
        <f t="shared" si="2"/>
        <v/>
      </c>
      <c r="D23" t="str">
        <f t="shared" si="1"/>
        <v/>
      </c>
    </row>
    <row r="24" spans="1:4" x14ac:dyDescent="0.25">
      <c r="A24" t="str">
        <f t="shared" si="0"/>
        <v/>
      </c>
      <c r="C24" t="str">
        <f t="shared" si="2"/>
        <v/>
      </c>
      <c r="D24" t="str">
        <f t="shared" si="1"/>
        <v/>
      </c>
    </row>
    <row r="25" spans="1:4" x14ac:dyDescent="0.25">
      <c r="A25" t="str">
        <f t="shared" si="0"/>
        <v/>
      </c>
      <c r="C25" t="str">
        <f t="shared" si="2"/>
        <v/>
      </c>
      <c r="D25" t="str">
        <f t="shared" si="1"/>
        <v/>
      </c>
    </row>
    <row r="26" spans="1:4" x14ac:dyDescent="0.25">
      <c r="A26" t="str">
        <f t="shared" si="0"/>
        <v/>
      </c>
      <c r="C26" t="str">
        <f t="shared" si="2"/>
        <v/>
      </c>
    </row>
    <row r="27" spans="1:4" x14ac:dyDescent="0.25">
      <c r="A27" t="str">
        <f t="shared" si="0"/>
        <v/>
      </c>
    </row>
    <row r="28" spans="1:4" x14ac:dyDescent="0.25">
      <c r="A28" t="str">
        <f t="shared" si="0"/>
        <v/>
      </c>
    </row>
  </sheetData>
  <mergeCells count="1">
    <mergeCell ref="A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1261-1082-45D3-A6F9-8E99F8434AA1}">
  <dimension ref="A3:V39"/>
  <sheetViews>
    <sheetView zoomScaleNormal="100" workbookViewId="0">
      <selection activeCell="O20" sqref="O20"/>
    </sheetView>
  </sheetViews>
  <sheetFormatPr defaultRowHeight="15" x14ac:dyDescent="0.25"/>
  <cols>
    <col min="2" max="2" width="15.5703125" bestFit="1" customWidth="1"/>
    <col min="5" max="5" width="10.85546875" bestFit="1" customWidth="1"/>
    <col min="6" max="6" width="10.28515625" bestFit="1" customWidth="1"/>
    <col min="9" max="9" width="10.140625" bestFit="1" customWidth="1"/>
    <col min="10" max="11" width="16.140625" bestFit="1" customWidth="1"/>
    <col min="12" max="12" width="12.85546875" bestFit="1" customWidth="1"/>
    <col min="18" max="18" width="18.85546875" bestFit="1" customWidth="1"/>
    <col min="19" max="19" width="11.42578125" customWidth="1"/>
    <col min="20" max="20" width="12.140625" bestFit="1" customWidth="1"/>
    <col min="21" max="21" width="11" bestFit="1" customWidth="1"/>
    <col min="22" max="22" width="12.140625" bestFit="1" customWidth="1"/>
  </cols>
  <sheetData>
    <row r="3" spans="1:22" x14ac:dyDescent="0.25">
      <c r="B3" s="24" t="s">
        <v>46</v>
      </c>
      <c r="C3" s="20">
        <v>1</v>
      </c>
      <c r="D3" s="20">
        <v>1</v>
      </c>
      <c r="E3" s="20" t="str">
        <f>INDEX(Rough!B6:B17,C3)</f>
        <v>January</v>
      </c>
      <c r="F3" s="20">
        <f>INDEX(Rough!C6:C17,D3)</f>
        <v>2021</v>
      </c>
    </row>
    <row r="6" spans="1:22" x14ac:dyDescent="0.25">
      <c r="B6" s="22" t="s">
        <v>48</v>
      </c>
      <c r="F6">
        <f>SUM(C39:F39)</f>
        <v>107</v>
      </c>
      <c r="H6">
        <v>3</v>
      </c>
      <c r="I6" t="str">
        <f>INDEX(C7:F7,H6)</f>
        <v>Instagram</v>
      </c>
      <c r="K6" s="22" t="s">
        <v>54</v>
      </c>
    </row>
    <row r="7" spans="1:22" x14ac:dyDescent="0.25">
      <c r="B7" s="29" t="s">
        <v>47</v>
      </c>
      <c r="C7" s="29" t="s">
        <v>36</v>
      </c>
      <c r="D7" s="29" t="s">
        <v>49</v>
      </c>
      <c r="E7" s="29" t="s">
        <v>50</v>
      </c>
      <c r="F7" s="29" t="s">
        <v>35</v>
      </c>
      <c r="H7" s="29" t="s">
        <v>53</v>
      </c>
      <c r="I7" s="29" t="s">
        <v>52</v>
      </c>
      <c r="K7" s="29" t="s">
        <v>2</v>
      </c>
      <c r="L7" s="29" t="s">
        <v>53</v>
      </c>
      <c r="M7" s="29" t="s">
        <v>57</v>
      </c>
      <c r="N7" s="29" t="s">
        <v>58</v>
      </c>
      <c r="O7" s="29" t="s">
        <v>59</v>
      </c>
      <c r="P7" s="29" t="s">
        <v>60</v>
      </c>
      <c r="R7" t="s">
        <v>61</v>
      </c>
    </row>
    <row r="8" spans="1:22" x14ac:dyDescent="0.25">
      <c r="B8">
        <v>1</v>
      </c>
      <c r="C8">
        <f>SUMIFS(Sales!$I:$I,Sales!$H:$H,DataDashboard!$C$7,Sales!$A:$A,DataDashboard!B8,Sales!$C:$C,DataDashboard!$E$3)</f>
        <v>5</v>
      </c>
      <c r="D8">
        <f>SUMIFS(Sales!$I:$I,Sales!$H:$H,DataDashboard!$D$7,Sales!$A:$A,DataDashboard!B8,Sales!$C:$C,DataDashboard!$E$3)</f>
        <v>0</v>
      </c>
      <c r="E8">
        <f>SUMIFS(Sales!$I:$I,Sales!$H:$H,DataDashboard!$E$7,Sales!$A:$A,DataDashboard!B8,Sales!$C:$C,DataDashboard!$E$3)</f>
        <v>0</v>
      </c>
      <c r="F8">
        <f>SUMIFS(Sales!$I:$I,Sales!$H:$H,DataDashboard!$F$7,Sales!$A:$A,DataDashboard!B8,Sales!$C:$C,DataDashboard!$E$3)</f>
        <v>0</v>
      </c>
      <c r="H8">
        <f>IF($I$6="Jumia",VLOOKUP(B8,$B$8:$F$38,2,0),IF($I$6="Telegram",VLOOKUP(B8,$B$8:$F$38,3,0),IF($I$6="Instagram",VLOOKUP(B8,$B$8:$F$38,4,0),IF($I$6="WhatsApp",VLOOKUP(B8,$B$8:$F$38,5,0),0))))</f>
        <v>0</v>
      </c>
      <c r="I8" t="e">
        <f>IF(H8=MAX($H$8:$H$38),H8,NA())</f>
        <v>#N/A</v>
      </c>
      <c r="K8" t="s">
        <v>8</v>
      </c>
      <c r="L8">
        <f>SUMIFS(Sales!I6:$I$70000,Sales!F6:$F$70000,K8)</f>
        <v>96</v>
      </c>
      <c r="M8">
        <f>L8</f>
        <v>96</v>
      </c>
      <c r="N8">
        <f t="shared" ref="N8:O8" si="0">M8</f>
        <v>96</v>
      </c>
      <c r="O8">
        <f t="shared" si="0"/>
        <v>96</v>
      </c>
      <c r="P8" s="27">
        <f>L8/$L$12</f>
        <v>0.32214765100671139</v>
      </c>
      <c r="R8" s="25" t="s">
        <v>62</v>
      </c>
      <c r="S8" s="25" t="s">
        <v>63</v>
      </c>
      <c r="T8" s="25" t="s">
        <v>64</v>
      </c>
      <c r="U8" s="25" t="s">
        <v>17</v>
      </c>
      <c r="V8" s="25" t="s">
        <v>64</v>
      </c>
    </row>
    <row r="9" spans="1:22" x14ac:dyDescent="0.25">
      <c r="A9" t="s">
        <v>56</v>
      </c>
      <c r="B9">
        <v>2</v>
      </c>
      <c r="C9">
        <f>SUMIFS(Sales!$I:$I,Sales!$H:$H,DataDashboard!$C$7,Sales!$A:$A,DataDashboard!B9,Sales!$C:$C,DataDashboard!$E$3)</f>
        <v>0</v>
      </c>
      <c r="D9">
        <f>SUMIFS(Sales!$I:$I,Sales!$H:$H,DataDashboard!$D$7,Sales!$A:$A,DataDashboard!B9,Sales!$C:$C,DataDashboard!$E$3)</f>
        <v>4</v>
      </c>
      <c r="E9">
        <f>SUMIFS(Sales!$I:$I,Sales!$H:$H,DataDashboard!$E$7,Sales!$A:$A,DataDashboard!B9,Sales!$C:$C,DataDashboard!$E$3)</f>
        <v>0</v>
      </c>
      <c r="F9">
        <f>SUMIFS(Sales!$I:$I,Sales!$H:$H,DataDashboard!$F$7,Sales!$A:$A,DataDashboard!B9,Sales!$C:$C,DataDashboard!$E$3)</f>
        <v>0</v>
      </c>
      <c r="H9">
        <f t="shared" ref="H9:H37" si="1">IF($I$6="Jumia",VLOOKUP(B9,$B$8:$F$38,2,0),IF($I$6="Telegram",VLOOKUP(B9,$B$8:$F$38,3,0),IF($I$6="Instagram",VLOOKUP(B9,$B$8:$F$38,4,0),IF($I$6="WhatsApp",VLOOKUP(B9,$B$8:$F$38,5,0),0))))</f>
        <v>0</v>
      </c>
      <c r="I9" t="e">
        <f t="shared" ref="I9:I38" si="2">IF(H9=MAX($H$8:$H$38),H9,NA())</f>
        <v>#N/A</v>
      </c>
      <c r="K9" t="s">
        <v>13</v>
      </c>
      <c r="L9">
        <f>SUMIFS(Sales!I7:$I$70000,Sales!F7:$F$70000,K9)</f>
        <v>72</v>
      </c>
      <c r="M9">
        <f t="shared" ref="M9:O11" si="3">L9</f>
        <v>72</v>
      </c>
      <c r="N9">
        <f t="shared" si="3"/>
        <v>72</v>
      </c>
      <c r="O9">
        <f t="shared" si="3"/>
        <v>72</v>
      </c>
      <c r="P9" s="27">
        <f t="shared" ref="P9:P11" si="4">L9/$L$12</f>
        <v>0.24161073825503357</v>
      </c>
      <c r="R9" t="s">
        <v>36</v>
      </c>
      <c r="S9" s="26">
        <f>SUMIFS(Sales!$K:$K,Sales!$H:$H,DataDashboard!R9,Sales!$C:$C,DataDashboard!$E$3,Sales!$D:$D,DataDashboard!$F$3)</f>
        <v>1557.0200000000002</v>
      </c>
      <c r="T9" s="26">
        <f>S9+1000</f>
        <v>2557.0200000000004</v>
      </c>
      <c r="U9" s="26">
        <f>SUMIFS(Sales!$O:$O,Sales!$H:$H,DataDashboard!R9,Sales!$C:$C,DataDashboard!$E$3,Sales!$D:$D,DataDashboard!$F$3)</f>
        <v>380</v>
      </c>
      <c r="V9" s="28">
        <v>1480</v>
      </c>
    </row>
    <row r="10" spans="1:22" x14ac:dyDescent="0.25">
      <c r="B10">
        <v>3</v>
      </c>
      <c r="C10">
        <f>SUMIFS(Sales!$I:$I,Sales!$H:$H,DataDashboard!$C$7,Sales!$A:$A,DataDashboard!B10,Sales!$C:$C,DataDashboard!$E$3)</f>
        <v>0</v>
      </c>
      <c r="D10">
        <f>SUMIFS(Sales!$I:$I,Sales!$H:$H,DataDashboard!$D$7,Sales!$A:$A,DataDashboard!B10,Sales!$C:$C,DataDashboard!$E$3)</f>
        <v>4</v>
      </c>
      <c r="E10">
        <f>SUMIFS(Sales!$I:$I,Sales!$H:$H,DataDashboard!$E$7,Sales!$A:$A,DataDashboard!B10,Sales!$C:$C,DataDashboard!$E$3)</f>
        <v>0</v>
      </c>
      <c r="F10">
        <f>SUMIFS(Sales!$I:$I,Sales!$H:$H,DataDashboard!$F$7,Sales!$A:$A,DataDashboard!B10,Sales!$C:$C,DataDashboard!$E$3)</f>
        <v>0</v>
      </c>
      <c r="H10">
        <f t="shared" si="1"/>
        <v>0</v>
      </c>
      <c r="I10" t="e">
        <f t="shared" si="2"/>
        <v>#N/A</v>
      </c>
      <c r="K10" t="s">
        <v>55</v>
      </c>
      <c r="L10">
        <f>SUMIFS(Sales!I8:$I$70000,Sales!F8:$F$70000,K10)</f>
        <v>98</v>
      </c>
      <c r="M10">
        <f t="shared" si="3"/>
        <v>98</v>
      </c>
      <c r="N10">
        <f t="shared" si="3"/>
        <v>98</v>
      </c>
      <c r="O10">
        <f t="shared" si="3"/>
        <v>98</v>
      </c>
      <c r="P10" s="27">
        <f t="shared" si="4"/>
        <v>0.32885906040268459</v>
      </c>
      <c r="R10" t="s">
        <v>50</v>
      </c>
      <c r="S10" s="26">
        <f>SUMIFS(Sales!$K:$K,Sales!$H:$H,DataDashboard!R10,Sales!$C:$C,DataDashboard!$E$3,Sales!$D:$D,DataDashboard!$F$3)</f>
        <v>3422.5399999999995</v>
      </c>
      <c r="T10" s="26">
        <v>2557.0200000000004</v>
      </c>
      <c r="U10" s="26">
        <f>SUMIFS(Sales!$O:$O,Sales!$H:$H,DataDashboard!R10,Sales!$C:$C,DataDashboard!$E$3,Sales!$D:$D,DataDashboard!$F$3)</f>
        <v>780</v>
      </c>
      <c r="V10" s="28">
        <v>1480</v>
      </c>
    </row>
    <row r="11" spans="1:22" x14ac:dyDescent="0.25">
      <c r="B11">
        <v>4</v>
      </c>
      <c r="C11">
        <f>SUMIFS(Sales!$I:$I,Sales!$H:$H,DataDashboard!$C$7,Sales!$A:$A,DataDashboard!B11,Sales!$C:$C,DataDashboard!$E$3)</f>
        <v>0</v>
      </c>
      <c r="D11">
        <f>SUMIFS(Sales!$I:$I,Sales!$H:$H,DataDashboard!$D$7,Sales!$A:$A,DataDashboard!B11,Sales!$C:$C,DataDashboard!$E$3)</f>
        <v>0</v>
      </c>
      <c r="E11">
        <f>SUMIFS(Sales!$I:$I,Sales!$H:$H,DataDashboard!$E$7,Sales!$A:$A,DataDashboard!B11,Sales!$C:$C,DataDashboard!$E$3)</f>
        <v>0</v>
      </c>
      <c r="F11">
        <f>SUMIFS(Sales!$I:$I,Sales!$H:$H,DataDashboard!$F$7,Sales!$A:$A,DataDashboard!B11,Sales!$C:$C,DataDashboard!$E$3)</f>
        <v>3</v>
      </c>
      <c r="H11">
        <f t="shared" si="1"/>
        <v>0</v>
      </c>
      <c r="I11" t="e">
        <f t="shared" si="2"/>
        <v>#N/A</v>
      </c>
      <c r="K11" t="s">
        <v>7</v>
      </c>
      <c r="L11">
        <f>SUMIFS(Sales!I9:$I$70000,Sales!F9:$F$70000,K11)</f>
        <v>32</v>
      </c>
      <c r="M11">
        <f t="shared" si="3"/>
        <v>32</v>
      </c>
      <c r="N11">
        <f t="shared" si="3"/>
        <v>32</v>
      </c>
      <c r="O11">
        <f t="shared" si="3"/>
        <v>32</v>
      </c>
      <c r="P11" s="27">
        <f t="shared" si="4"/>
        <v>0.10738255033557047</v>
      </c>
      <c r="R11" t="s">
        <v>49</v>
      </c>
      <c r="S11" s="26">
        <f>SUMIFS(Sales!$K:$K,Sales!$H:$H,DataDashboard!R11,Sales!$C:$C,DataDashboard!$E$3,Sales!$D:$D,DataDashboard!$F$3)</f>
        <v>2326.5200000000004</v>
      </c>
      <c r="T11" s="26">
        <v>2557.0200000000004</v>
      </c>
      <c r="U11" s="26">
        <f>SUMIFS(Sales!$O:$O,Sales!$H:$H,DataDashboard!R11,Sales!$C:$C,DataDashboard!$E$3,Sales!$D:$D,DataDashboard!$F$3)</f>
        <v>600</v>
      </c>
      <c r="V11" s="28">
        <v>1480</v>
      </c>
    </row>
    <row r="12" spans="1:22" x14ac:dyDescent="0.25">
      <c r="B12">
        <v>5</v>
      </c>
      <c r="C12">
        <f>SUMIFS(Sales!$I:$I,Sales!$H:$H,DataDashboard!$C$7,Sales!$A:$A,DataDashboard!B12,Sales!$C:$C,DataDashboard!$E$3)</f>
        <v>0</v>
      </c>
      <c r="D12">
        <f>SUMIFS(Sales!$I:$I,Sales!$H:$H,DataDashboard!$D$7,Sales!$A:$A,DataDashboard!B12,Sales!$C:$C,DataDashboard!$E$3)</f>
        <v>0</v>
      </c>
      <c r="E12">
        <f>SUMIFS(Sales!$I:$I,Sales!$H:$H,DataDashboard!$E$7,Sales!$A:$A,DataDashboard!B12,Sales!$C:$C,DataDashboard!$E$3)</f>
        <v>5</v>
      </c>
      <c r="F12">
        <f>SUMIFS(Sales!$I:$I,Sales!$H:$H,DataDashboard!$F$7,Sales!$A:$A,DataDashboard!B12,Sales!$C:$C,DataDashboard!$E$3)</f>
        <v>0</v>
      </c>
      <c r="H12">
        <f t="shared" si="1"/>
        <v>5</v>
      </c>
      <c r="I12">
        <f t="shared" si="2"/>
        <v>5</v>
      </c>
      <c r="K12" t="s">
        <v>53</v>
      </c>
      <c r="L12">
        <f>SUM(L8:L11)</f>
        <v>298</v>
      </c>
      <c r="M12">
        <f t="shared" ref="M12:O12" si="5">SUM(M8:M11)</f>
        <v>298</v>
      </c>
      <c r="N12">
        <f t="shared" si="5"/>
        <v>298</v>
      </c>
      <c r="O12">
        <f t="shared" si="5"/>
        <v>298</v>
      </c>
      <c r="R12" t="s">
        <v>35</v>
      </c>
      <c r="S12" s="26">
        <f>SUMIFS(Sales!$K:$K,Sales!$H:$H,DataDashboard!R12,Sales!$C:$C,DataDashboard!$E$3,Sales!$D:$D,DataDashboard!$F$3)</f>
        <v>1419.79</v>
      </c>
      <c r="T12" s="26">
        <v>2557.02</v>
      </c>
      <c r="U12" s="26">
        <f>SUMIFS(Sales!$O:$O,Sales!$H:$H,DataDashboard!R12,Sales!$C:$C,DataDashboard!$E$3,Sales!$D:$D,DataDashboard!$F$3)</f>
        <v>380</v>
      </c>
      <c r="V12" s="28">
        <v>1480</v>
      </c>
    </row>
    <row r="13" spans="1:22" x14ac:dyDescent="0.25">
      <c r="B13">
        <v>6</v>
      </c>
      <c r="C13">
        <f>SUMIFS(Sales!$I:$I,Sales!$H:$H,DataDashboard!$C$7,Sales!$A:$A,DataDashboard!B13,Sales!$C:$C,DataDashboard!$E$3)</f>
        <v>0</v>
      </c>
      <c r="D13">
        <f>SUMIFS(Sales!$I:$I,Sales!$H:$H,DataDashboard!$D$7,Sales!$A:$A,DataDashboard!B13,Sales!$C:$C,DataDashboard!$E$3)</f>
        <v>4</v>
      </c>
      <c r="E13">
        <f>SUMIFS(Sales!$I:$I,Sales!$H:$H,DataDashboard!$E$7,Sales!$A:$A,DataDashboard!B13,Sales!$C:$C,DataDashboard!$E$3)</f>
        <v>0</v>
      </c>
      <c r="F13">
        <f>SUMIFS(Sales!$I:$I,Sales!$H:$H,DataDashboard!$F$7,Sales!$A:$A,DataDashboard!B13,Sales!$C:$C,DataDashboard!$E$3)</f>
        <v>0</v>
      </c>
      <c r="H13">
        <f t="shared" si="1"/>
        <v>0</v>
      </c>
      <c r="I13" t="e">
        <f t="shared" si="2"/>
        <v>#N/A</v>
      </c>
      <c r="R13" t="s">
        <v>65</v>
      </c>
      <c r="S13" s="28">
        <f>SUM(S9:S12)</f>
        <v>8725.869999999999</v>
      </c>
      <c r="U13" s="28">
        <f>SUM(U9:U12)</f>
        <v>2140</v>
      </c>
    </row>
    <row r="14" spans="1:22" x14ac:dyDescent="0.25">
      <c r="B14">
        <v>7</v>
      </c>
      <c r="C14">
        <f>SUMIFS(Sales!$I:$I,Sales!$H:$H,DataDashboard!$C$7,Sales!$A:$A,DataDashboard!B14,Sales!$C:$C,DataDashboard!$E$3)</f>
        <v>0</v>
      </c>
      <c r="D14">
        <f>SUMIFS(Sales!$I:$I,Sales!$H:$H,DataDashboard!$D$7,Sales!$A:$A,DataDashboard!B14,Sales!$C:$C,DataDashboard!$E$3)</f>
        <v>0</v>
      </c>
      <c r="E14">
        <f>SUMIFS(Sales!$I:$I,Sales!$H:$H,DataDashboard!$E$7,Sales!$A:$A,DataDashboard!B14,Sales!$C:$C,DataDashboard!$E$3)</f>
        <v>4</v>
      </c>
      <c r="F14">
        <f>SUMIFS(Sales!$I:$I,Sales!$H:$H,DataDashboard!$F$7,Sales!$A:$A,DataDashboard!B14,Sales!$C:$C,DataDashboard!$E$3)</f>
        <v>0</v>
      </c>
      <c r="H14">
        <f t="shared" si="1"/>
        <v>4</v>
      </c>
      <c r="I14" t="e">
        <f t="shared" si="2"/>
        <v>#N/A</v>
      </c>
    </row>
    <row r="15" spans="1:22" x14ac:dyDescent="0.25">
      <c r="B15">
        <v>8</v>
      </c>
      <c r="C15">
        <f>SUMIFS(Sales!$I:$I,Sales!$H:$H,DataDashboard!$C$7,Sales!$A:$A,DataDashboard!B15,Sales!$C:$C,DataDashboard!$E$3)</f>
        <v>0</v>
      </c>
      <c r="D15">
        <f>SUMIFS(Sales!$I:$I,Sales!$H:$H,DataDashboard!$D$7,Sales!$A:$A,DataDashboard!B15,Sales!$C:$C,DataDashboard!$E$3)</f>
        <v>0</v>
      </c>
      <c r="E15">
        <f>SUMIFS(Sales!$I:$I,Sales!$H:$H,DataDashboard!$E$7,Sales!$A:$A,DataDashboard!B15,Sales!$C:$C,DataDashboard!$E$3)</f>
        <v>2</v>
      </c>
      <c r="F15">
        <f>SUMIFS(Sales!$I:$I,Sales!$H:$H,DataDashboard!$F$7,Sales!$A:$A,DataDashboard!B15,Sales!$C:$C,DataDashboard!$E$3)</f>
        <v>0</v>
      </c>
      <c r="H15">
        <f t="shared" si="1"/>
        <v>2</v>
      </c>
      <c r="I15" t="e">
        <f t="shared" si="2"/>
        <v>#N/A</v>
      </c>
    </row>
    <row r="16" spans="1:22" x14ac:dyDescent="0.25">
      <c r="B16">
        <v>9</v>
      </c>
      <c r="C16">
        <f>SUMIFS(Sales!$I:$I,Sales!$H:$H,DataDashboard!$C$7,Sales!$A:$A,DataDashboard!B16,Sales!$C:$C,DataDashboard!$E$3)</f>
        <v>0</v>
      </c>
      <c r="D16">
        <f>SUMIFS(Sales!$I:$I,Sales!$H:$H,DataDashboard!$D$7,Sales!$A:$A,DataDashboard!B16,Sales!$C:$C,DataDashboard!$E$3)</f>
        <v>5</v>
      </c>
      <c r="E16">
        <f>SUMIFS(Sales!$I:$I,Sales!$H:$H,DataDashboard!$E$7,Sales!$A:$A,DataDashboard!B16,Sales!$C:$C,DataDashboard!$E$3)</f>
        <v>0</v>
      </c>
      <c r="F16">
        <f>SUMIFS(Sales!$I:$I,Sales!$H:$H,DataDashboard!$F$7,Sales!$A:$A,DataDashboard!B16,Sales!$C:$C,DataDashboard!$E$3)</f>
        <v>0</v>
      </c>
      <c r="H16">
        <f t="shared" si="1"/>
        <v>0</v>
      </c>
      <c r="I16" t="e">
        <f t="shared" si="2"/>
        <v>#N/A</v>
      </c>
      <c r="K16" t="s">
        <v>67</v>
      </c>
    </row>
    <row r="17" spans="2:12" x14ac:dyDescent="0.25">
      <c r="B17">
        <v>10</v>
      </c>
      <c r="C17">
        <f>SUMIFS(Sales!$I:$I,Sales!$H:$H,DataDashboard!$C$7,Sales!$A:$A,DataDashboard!B17,Sales!$C:$C,DataDashboard!$E$3)</f>
        <v>0</v>
      </c>
      <c r="D17">
        <f>SUMIFS(Sales!$I:$I,Sales!$H:$H,DataDashboard!$D$7,Sales!$A:$A,DataDashboard!B17,Sales!$C:$C,DataDashboard!$E$3)</f>
        <v>0</v>
      </c>
      <c r="E17">
        <f>SUMIFS(Sales!$I:$I,Sales!$H:$H,DataDashboard!$E$7,Sales!$A:$A,DataDashboard!B17,Sales!$C:$C,DataDashboard!$E$3)</f>
        <v>5</v>
      </c>
      <c r="F17">
        <f>SUMIFS(Sales!$I:$I,Sales!$H:$H,DataDashboard!$F$7,Sales!$A:$A,DataDashboard!B17,Sales!$C:$C,DataDashboard!$E$3)</f>
        <v>0</v>
      </c>
      <c r="H17">
        <f t="shared" si="1"/>
        <v>5</v>
      </c>
      <c r="I17">
        <f t="shared" si="2"/>
        <v>5</v>
      </c>
      <c r="K17" s="29" t="s">
        <v>20</v>
      </c>
      <c r="L17" s="29" t="s">
        <v>45</v>
      </c>
    </row>
    <row r="18" spans="2:12" x14ac:dyDescent="0.25">
      <c r="B18">
        <v>11</v>
      </c>
      <c r="C18">
        <f>SUMIFS(Sales!$I:$I,Sales!$H:$H,DataDashboard!$C$7,Sales!$A:$A,DataDashboard!B18,Sales!$C:$C,DataDashboard!$E$3)</f>
        <v>0</v>
      </c>
      <c r="D18">
        <f>SUMIFS(Sales!$I:$I,Sales!$H:$H,DataDashboard!$D$7,Sales!$A:$A,DataDashboard!B18,Sales!$C:$C,DataDashboard!$E$3)</f>
        <v>2</v>
      </c>
      <c r="E18">
        <f>SUMIFS(Sales!$I:$I,Sales!$H:$H,DataDashboard!$E$7,Sales!$A:$A,DataDashboard!B18,Sales!$C:$C,DataDashboard!$E$3)</f>
        <v>0</v>
      </c>
      <c r="F18">
        <f>SUMIFS(Sales!$I:$I,Sales!$H:$H,DataDashboard!$F$7,Sales!$A:$A,DataDashboard!B18,Sales!$C:$C,DataDashboard!$E$3)</f>
        <v>0</v>
      </c>
      <c r="H18">
        <f t="shared" si="1"/>
        <v>0</v>
      </c>
      <c r="I18" t="e">
        <f t="shared" si="2"/>
        <v>#N/A</v>
      </c>
      <c r="K18" s="30" t="str">
        <f>E3</f>
        <v>January</v>
      </c>
      <c r="L18" s="31">
        <f>SUMIFS(Expenses!$F:$F,Expenses!C:C,DataDashboard!$K$18)</f>
        <v>25000</v>
      </c>
    </row>
    <row r="19" spans="2:12" x14ac:dyDescent="0.25">
      <c r="B19">
        <v>12</v>
      </c>
      <c r="C19">
        <f>SUMIFS(Sales!$I:$I,Sales!$H:$H,DataDashboard!$C$7,Sales!$A:$A,DataDashboard!B19,Sales!$C:$C,DataDashboard!$E$3)</f>
        <v>0</v>
      </c>
      <c r="D19">
        <f>SUMIFS(Sales!$I:$I,Sales!$H:$H,DataDashboard!$D$7,Sales!$A:$A,DataDashboard!B19,Sales!$C:$C,DataDashboard!$E$3)</f>
        <v>0</v>
      </c>
      <c r="E19">
        <f>SUMIFS(Sales!$I:$I,Sales!$H:$H,DataDashboard!$E$7,Sales!$A:$A,DataDashboard!B19,Sales!$C:$C,DataDashboard!$E$3)</f>
        <v>3</v>
      </c>
      <c r="F19">
        <f>SUMIFS(Sales!$I:$I,Sales!$H:$H,DataDashboard!$F$7,Sales!$A:$A,DataDashboard!B19,Sales!$C:$C,DataDashboard!$E$3)</f>
        <v>0</v>
      </c>
      <c r="H19">
        <f t="shared" si="1"/>
        <v>3</v>
      </c>
      <c r="I19" t="e">
        <f t="shared" si="2"/>
        <v>#N/A</v>
      </c>
    </row>
    <row r="20" spans="2:12" x14ac:dyDescent="0.25">
      <c r="B20">
        <v>13</v>
      </c>
      <c r="C20">
        <f>SUMIFS(Sales!$I:$I,Sales!$H:$H,DataDashboard!$C$7,Sales!$A:$A,DataDashboard!B20,Sales!$C:$C,DataDashboard!$E$3)</f>
        <v>2</v>
      </c>
      <c r="D20">
        <f>SUMIFS(Sales!$I:$I,Sales!$H:$H,DataDashboard!$D$7,Sales!$A:$A,DataDashboard!B20,Sales!$C:$C,DataDashboard!$E$3)</f>
        <v>0</v>
      </c>
      <c r="E20">
        <f>SUMIFS(Sales!$I:$I,Sales!$H:$H,DataDashboard!$E$7,Sales!$A:$A,DataDashboard!B20,Sales!$C:$C,DataDashboard!$E$3)</f>
        <v>0</v>
      </c>
      <c r="F20">
        <f>SUMIFS(Sales!$I:$I,Sales!$H:$H,DataDashboard!$F$7,Sales!$A:$A,DataDashboard!B20,Sales!$C:$C,DataDashboard!$E$3)</f>
        <v>0</v>
      </c>
      <c r="H20">
        <f t="shared" si="1"/>
        <v>0</v>
      </c>
      <c r="I20" t="e">
        <f t="shared" si="2"/>
        <v>#N/A</v>
      </c>
      <c r="K20" t="s">
        <v>66</v>
      </c>
    </row>
    <row r="21" spans="2:12" x14ac:dyDescent="0.25">
      <c r="B21">
        <v>14</v>
      </c>
      <c r="C21">
        <f>SUMIFS(Sales!$I:$I,Sales!$H:$H,DataDashboard!$C$7,Sales!$A:$A,DataDashboard!B21,Sales!$C:$C,DataDashboard!$E$3)</f>
        <v>0</v>
      </c>
      <c r="D21">
        <f>SUMIFS(Sales!$I:$I,Sales!$H:$H,DataDashboard!$D$7,Sales!$A:$A,DataDashboard!B21,Sales!$C:$C,DataDashboard!$E$3)</f>
        <v>0</v>
      </c>
      <c r="E21">
        <f>SUMIFS(Sales!$I:$I,Sales!$H:$H,DataDashboard!$E$7,Sales!$A:$A,DataDashboard!B21,Sales!$C:$C,DataDashboard!$E$3)</f>
        <v>1</v>
      </c>
      <c r="F21">
        <f>SUMIFS(Sales!$I:$I,Sales!$H:$H,DataDashboard!$F$7,Sales!$A:$A,DataDashboard!B21,Sales!$C:$C,DataDashboard!$E$3)</f>
        <v>0</v>
      </c>
      <c r="H21">
        <f t="shared" si="1"/>
        <v>1</v>
      </c>
      <c r="I21" t="e">
        <f t="shared" si="2"/>
        <v>#N/A</v>
      </c>
      <c r="K21" s="29" t="s">
        <v>68</v>
      </c>
      <c r="L21" s="29" t="s">
        <v>69</v>
      </c>
    </row>
    <row r="22" spans="2:12" x14ac:dyDescent="0.25">
      <c r="B22">
        <v>15</v>
      </c>
      <c r="C22">
        <f>SUMIFS(Sales!$I:$I,Sales!$H:$H,DataDashboard!$C$7,Sales!$A:$A,DataDashboard!B22,Sales!$C:$C,DataDashboard!$E$3)</f>
        <v>0</v>
      </c>
      <c r="D22">
        <f>SUMIFS(Sales!$I:$I,Sales!$H:$H,DataDashboard!$D$7,Sales!$A:$A,DataDashboard!B22,Sales!$C:$C,DataDashboard!$E$3)</f>
        <v>0</v>
      </c>
      <c r="E22">
        <f>SUMIFS(Sales!$I:$I,Sales!$H:$H,DataDashboard!$E$7,Sales!$A:$A,DataDashboard!B22,Sales!$C:$C,DataDashboard!$E$3)</f>
        <v>0</v>
      </c>
      <c r="F22">
        <f>SUMIFS(Sales!$I:$I,Sales!$H:$H,DataDashboard!$F$7,Sales!$A:$A,DataDashboard!B22,Sales!$C:$C,DataDashboard!$E$3)</f>
        <v>4</v>
      </c>
      <c r="H22">
        <f t="shared" si="1"/>
        <v>0</v>
      </c>
      <c r="I22" t="e">
        <f t="shared" si="2"/>
        <v>#N/A</v>
      </c>
      <c r="K22" s="30" t="str">
        <f>E3</f>
        <v>January</v>
      </c>
      <c r="L22" s="31">
        <f>U13</f>
        <v>2140</v>
      </c>
    </row>
    <row r="23" spans="2:12" x14ac:dyDescent="0.25">
      <c r="B23">
        <v>16</v>
      </c>
      <c r="C23">
        <f>SUMIFS(Sales!$I:$I,Sales!$H:$H,DataDashboard!$C$7,Sales!$A:$A,DataDashboard!B23,Sales!$C:$C,DataDashboard!$E$3)</f>
        <v>0</v>
      </c>
      <c r="D23">
        <f>SUMIFS(Sales!$I:$I,Sales!$H:$H,DataDashboard!$D$7,Sales!$A:$A,DataDashboard!B23,Sales!$C:$C,DataDashboard!$E$3)</f>
        <v>5</v>
      </c>
      <c r="E23">
        <f>SUMIFS(Sales!$I:$I,Sales!$H:$H,DataDashboard!$E$7,Sales!$A:$A,DataDashboard!B23,Sales!$C:$C,DataDashboard!$E$3)</f>
        <v>0</v>
      </c>
      <c r="F23">
        <f>SUMIFS(Sales!$I:$I,Sales!$H:$H,DataDashboard!$F$7,Sales!$A:$A,DataDashboard!B23,Sales!$C:$C,DataDashboard!$E$3)</f>
        <v>0</v>
      </c>
      <c r="H23">
        <f t="shared" si="1"/>
        <v>0</v>
      </c>
      <c r="I23" t="e">
        <f t="shared" si="2"/>
        <v>#N/A</v>
      </c>
    </row>
    <row r="24" spans="2:12" x14ac:dyDescent="0.25">
      <c r="B24">
        <v>17</v>
      </c>
      <c r="C24">
        <f>SUMIFS(Sales!$I:$I,Sales!$H:$H,DataDashboard!$C$7,Sales!$A:$A,DataDashboard!B24,Sales!$C:$C,DataDashboard!$E$3)</f>
        <v>4</v>
      </c>
      <c r="D24">
        <f>SUMIFS(Sales!$I:$I,Sales!$H:$H,DataDashboard!$D$7,Sales!$A:$A,DataDashboard!B24,Sales!$C:$C,DataDashboard!$E$3)</f>
        <v>0</v>
      </c>
      <c r="E24">
        <f>SUMIFS(Sales!$I:$I,Sales!$H:$H,DataDashboard!$E$7,Sales!$A:$A,DataDashboard!B24,Sales!$C:$C,DataDashboard!$E$3)</f>
        <v>0</v>
      </c>
      <c r="F24">
        <f>SUMIFS(Sales!$I:$I,Sales!$H:$H,DataDashboard!$F$7,Sales!$A:$A,DataDashboard!B24,Sales!$C:$C,DataDashboard!$E$3)</f>
        <v>0</v>
      </c>
      <c r="H24">
        <f t="shared" si="1"/>
        <v>0</v>
      </c>
      <c r="I24" t="e">
        <f t="shared" si="2"/>
        <v>#N/A</v>
      </c>
      <c r="K24" s="29" t="s">
        <v>70</v>
      </c>
      <c r="L24" s="29" t="s">
        <v>69</v>
      </c>
    </row>
    <row r="25" spans="2:12" x14ac:dyDescent="0.25">
      <c r="B25">
        <v>18</v>
      </c>
      <c r="C25">
        <f>SUMIFS(Sales!$I:$I,Sales!$H:$H,DataDashboard!$C$7,Sales!$A:$A,DataDashboard!B25,Sales!$C:$C,DataDashboard!$E$3)</f>
        <v>0</v>
      </c>
      <c r="D25">
        <f>SUMIFS(Sales!$I:$I,Sales!$H:$H,DataDashboard!$D$7,Sales!$A:$A,DataDashboard!B25,Sales!$C:$C,DataDashboard!$E$3)</f>
        <v>0</v>
      </c>
      <c r="E25">
        <f>SUMIFS(Sales!$I:$I,Sales!$H:$H,DataDashboard!$E$7,Sales!$A:$A,DataDashboard!B25,Sales!$C:$C,DataDashboard!$E$3)</f>
        <v>4</v>
      </c>
      <c r="F25">
        <f>SUMIFS(Sales!$I:$I,Sales!$H:$H,DataDashboard!$F$7,Sales!$A:$A,DataDashboard!B25,Sales!$C:$C,DataDashboard!$E$3)</f>
        <v>0</v>
      </c>
      <c r="H25">
        <f t="shared" si="1"/>
        <v>4</v>
      </c>
      <c r="I25" t="e">
        <f t="shared" si="2"/>
        <v>#N/A</v>
      </c>
      <c r="K25" t="s">
        <v>20</v>
      </c>
      <c r="L25" s="28">
        <f>L22-L18</f>
        <v>-22860</v>
      </c>
    </row>
    <row r="26" spans="2:12" x14ac:dyDescent="0.25">
      <c r="B26">
        <v>19</v>
      </c>
      <c r="C26">
        <f>SUMIFS(Sales!$I:$I,Sales!$H:$H,DataDashboard!$C$7,Sales!$A:$A,DataDashboard!B26,Sales!$C:$C,DataDashboard!$E$3)</f>
        <v>0</v>
      </c>
      <c r="D26">
        <f>SUMIFS(Sales!$I:$I,Sales!$H:$H,DataDashboard!$D$7,Sales!$A:$A,DataDashboard!B26,Sales!$C:$C,DataDashboard!$E$3)</f>
        <v>0</v>
      </c>
      <c r="E26">
        <f>SUMIFS(Sales!$I:$I,Sales!$H:$H,DataDashboard!$E$7,Sales!$A:$A,DataDashboard!B26,Sales!$C:$C,DataDashboard!$E$3)</f>
        <v>5</v>
      </c>
      <c r="F26">
        <f>SUMIFS(Sales!$I:$I,Sales!$H:$H,DataDashboard!$F$7,Sales!$A:$A,DataDashboard!B26,Sales!$C:$C,DataDashboard!$E$3)</f>
        <v>0</v>
      </c>
      <c r="H26">
        <f t="shared" si="1"/>
        <v>5</v>
      </c>
      <c r="I26">
        <f t="shared" si="2"/>
        <v>5</v>
      </c>
    </row>
    <row r="27" spans="2:12" x14ac:dyDescent="0.25">
      <c r="B27">
        <v>20</v>
      </c>
      <c r="C27">
        <f>SUMIFS(Sales!$I:$I,Sales!$H:$H,DataDashboard!$C$7,Sales!$A:$A,DataDashboard!B27,Sales!$C:$C,DataDashboard!$E$3)</f>
        <v>5</v>
      </c>
      <c r="D27">
        <f>SUMIFS(Sales!$I:$I,Sales!$H:$H,DataDashboard!$D$7,Sales!$A:$A,DataDashboard!B27,Sales!$C:$C,DataDashboard!$E$3)</f>
        <v>0</v>
      </c>
      <c r="E27">
        <f>SUMIFS(Sales!$I:$I,Sales!$H:$H,DataDashboard!$E$7,Sales!$A:$A,DataDashboard!B27,Sales!$C:$C,DataDashboard!$E$3)</f>
        <v>0</v>
      </c>
      <c r="F27">
        <f>SUMIFS(Sales!$I:$I,Sales!$H:$H,DataDashboard!$F$7,Sales!$A:$A,DataDashboard!B27,Sales!$C:$C,DataDashboard!$E$3)</f>
        <v>0</v>
      </c>
      <c r="H27">
        <f t="shared" si="1"/>
        <v>0</v>
      </c>
      <c r="I27" t="e">
        <f t="shared" si="2"/>
        <v>#N/A</v>
      </c>
    </row>
    <row r="28" spans="2:12" x14ac:dyDescent="0.25">
      <c r="B28">
        <v>21</v>
      </c>
      <c r="C28">
        <f>SUMIFS(Sales!$I:$I,Sales!$H:$H,DataDashboard!$C$7,Sales!$A:$A,DataDashboard!B28,Sales!$C:$C,DataDashboard!$E$3)</f>
        <v>2</v>
      </c>
      <c r="D28">
        <f>SUMIFS(Sales!$I:$I,Sales!$H:$H,DataDashboard!$D$7,Sales!$A:$A,DataDashboard!B28,Sales!$C:$C,DataDashboard!$E$3)</f>
        <v>0</v>
      </c>
      <c r="E28">
        <f>SUMIFS(Sales!$I:$I,Sales!$H:$H,DataDashboard!$E$7,Sales!$A:$A,DataDashboard!B28,Sales!$C:$C,DataDashboard!$E$3)</f>
        <v>0</v>
      </c>
      <c r="F28">
        <f>SUMIFS(Sales!$I:$I,Sales!$H:$H,DataDashboard!$F$7,Sales!$A:$A,DataDashboard!B28,Sales!$C:$C,DataDashboard!$E$3)</f>
        <v>0</v>
      </c>
      <c r="H28">
        <f t="shared" si="1"/>
        <v>0</v>
      </c>
      <c r="I28" t="e">
        <f t="shared" si="2"/>
        <v>#N/A</v>
      </c>
    </row>
    <row r="29" spans="2:12" x14ac:dyDescent="0.25">
      <c r="B29">
        <v>22</v>
      </c>
      <c r="C29">
        <f>SUMIFS(Sales!$I:$I,Sales!$H:$H,DataDashboard!$C$7,Sales!$A:$A,DataDashboard!B29,Sales!$C:$C,DataDashboard!$E$3)</f>
        <v>1</v>
      </c>
      <c r="D29">
        <f>SUMIFS(Sales!$I:$I,Sales!$H:$H,DataDashboard!$D$7,Sales!$A:$A,DataDashboard!B29,Sales!$C:$C,DataDashboard!$E$3)</f>
        <v>0</v>
      </c>
      <c r="E29">
        <f>SUMIFS(Sales!$I:$I,Sales!$H:$H,DataDashboard!$E$7,Sales!$A:$A,DataDashboard!B29,Sales!$C:$C,DataDashboard!$E$3)</f>
        <v>0</v>
      </c>
      <c r="F29">
        <f>SUMIFS(Sales!$I:$I,Sales!$H:$H,DataDashboard!$F$7,Sales!$A:$A,DataDashboard!B29,Sales!$C:$C,DataDashboard!$E$3)</f>
        <v>0</v>
      </c>
      <c r="H29">
        <f t="shared" si="1"/>
        <v>0</v>
      </c>
      <c r="I29" t="e">
        <f t="shared" si="2"/>
        <v>#N/A</v>
      </c>
    </row>
    <row r="30" spans="2:12" x14ac:dyDescent="0.25">
      <c r="B30">
        <v>23</v>
      </c>
      <c r="C30">
        <f>SUMIFS(Sales!$I:$I,Sales!$H:$H,DataDashboard!$C$7,Sales!$A:$A,DataDashboard!B30,Sales!$C:$C,DataDashboard!$E$3)</f>
        <v>0</v>
      </c>
      <c r="D30">
        <f>SUMIFS(Sales!$I:$I,Sales!$H:$H,DataDashboard!$D$7,Sales!$A:$A,DataDashboard!B30,Sales!$C:$C,DataDashboard!$E$3)</f>
        <v>0</v>
      </c>
      <c r="E30">
        <f>SUMIFS(Sales!$I:$I,Sales!$H:$H,DataDashboard!$E$7,Sales!$A:$A,DataDashboard!B30,Sales!$C:$C,DataDashboard!$E$3)</f>
        <v>0</v>
      </c>
      <c r="F30">
        <f>SUMIFS(Sales!$I:$I,Sales!$H:$H,DataDashboard!$F$7,Sales!$A:$A,DataDashboard!B30,Sales!$C:$C,DataDashboard!$E$3)</f>
        <v>4</v>
      </c>
      <c r="H30">
        <f t="shared" si="1"/>
        <v>0</v>
      </c>
      <c r="I30" t="e">
        <f t="shared" si="2"/>
        <v>#N/A</v>
      </c>
    </row>
    <row r="31" spans="2:12" x14ac:dyDescent="0.25">
      <c r="B31">
        <v>24</v>
      </c>
      <c r="C31">
        <f>SUMIFS(Sales!$I:$I,Sales!$H:$H,DataDashboard!$C$7,Sales!$A:$A,DataDashboard!B31,Sales!$C:$C,DataDashboard!$E$3)</f>
        <v>0</v>
      </c>
      <c r="D31">
        <f>SUMIFS(Sales!$I:$I,Sales!$H:$H,DataDashboard!$D$7,Sales!$A:$A,DataDashboard!B31,Sales!$C:$C,DataDashboard!$E$3)</f>
        <v>0</v>
      </c>
      <c r="E31">
        <f>SUMIFS(Sales!$I:$I,Sales!$H:$H,DataDashboard!$E$7,Sales!$A:$A,DataDashboard!B31,Sales!$C:$C,DataDashboard!$E$3)</f>
        <v>3</v>
      </c>
      <c r="F31">
        <f>SUMIFS(Sales!$I:$I,Sales!$H:$H,DataDashboard!$F$7,Sales!$A:$A,DataDashboard!B31,Sales!$C:$C,DataDashboard!$E$3)</f>
        <v>0</v>
      </c>
      <c r="H31">
        <f t="shared" si="1"/>
        <v>3</v>
      </c>
      <c r="I31" t="e">
        <f t="shared" si="2"/>
        <v>#N/A</v>
      </c>
    </row>
    <row r="32" spans="2:12" x14ac:dyDescent="0.25">
      <c r="B32">
        <v>25</v>
      </c>
      <c r="C32">
        <f>SUMIFS(Sales!$I:$I,Sales!$H:$H,DataDashboard!$C$7,Sales!$A:$A,DataDashboard!B32,Sales!$C:$C,DataDashboard!$E$3)</f>
        <v>0</v>
      </c>
      <c r="D32">
        <f>SUMIFS(Sales!$I:$I,Sales!$H:$H,DataDashboard!$D$7,Sales!$A:$A,DataDashboard!B32,Sales!$C:$C,DataDashboard!$E$3)</f>
        <v>5</v>
      </c>
      <c r="E32">
        <f>SUMIFS(Sales!$I:$I,Sales!$H:$H,DataDashboard!$E$7,Sales!$A:$A,DataDashboard!B32,Sales!$C:$C,DataDashboard!$E$3)</f>
        <v>0</v>
      </c>
      <c r="F32">
        <f>SUMIFS(Sales!$I:$I,Sales!$H:$H,DataDashboard!$F$7,Sales!$A:$A,DataDashboard!B32,Sales!$C:$C,DataDashboard!$E$3)</f>
        <v>0</v>
      </c>
      <c r="H32">
        <f t="shared" si="1"/>
        <v>0</v>
      </c>
      <c r="I32" t="e">
        <f t="shared" si="2"/>
        <v>#N/A</v>
      </c>
    </row>
    <row r="33" spans="2:9" x14ac:dyDescent="0.25">
      <c r="B33">
        <v>26</v>
      </c>
      <c r="C33">
        <f>SUMIFS(Sales!$I:$I,Sales!$H:$H,DataDashboard!$C$7,Sales!$A:$A,DataDashboard!B33,Sales!$C:$C,DataDashboard!$E$3)</f>
        <v>0</v>
      </c>
      <c r="D33">
        <f>SUMIFS(Sales!$I:$I,Sales!$H:$H,DataDashboard!$D$7,Sales!$A:$A,DataDashboard!B33,Sales!$C:$C,DataDashboard!$E$3)</f>
        <v>0</v>
      </c>
      <c r="E33">
        <f>SUMIFS(Sales!$I:$I,Sales!$H:$H,DataDashboard!$E$7,Sales!$A:$A,DataDashboard!B33,Sales!$C:$C,DataDashboard!$E$3)</f>
        <v>0</v>
      </c>
      <c r="F33">
        <f>SUMIFS(Sales!$I:$I,Sales!$H:$H,DataDashboard!$F$7,Sales!$A:$A,DataDashboard!B33,Sales!$C:$C,DataDashboard!$E$3)</f>
        <v>4</v>
      </c>
      <c r="H33">
        <f t="shared" si="1"/>
        <v>0</v>
      </c>
      <c r="I33" t="e">
        <f t="shared" si="2"/>
        <v>#N/A</v>
      </c>
    </row>
    <row r="34" spans="2:9" x14ac:dyDescent="0.25">
      <c r="B34">
        <v>27</v>
      </c>
      <c r="C34">
        <f>SUMIFS(Sales!$I:$I,Sales!$H:$H,DataDashboard!$C$7,Sales!$A:$A,DataDashboard!B34,Sales!$C:$C,DataDashboard!$E$3)</f>
        <v>0</v>
      </c>
      <c r="D34">
        <f>SUMIFS(Sales!$I:$I,Sales!$H:$H,DataDashboard!$D$7,Sales!$A:$A,DataDashboard!B34,Sales!$C:$C,DataDashboard!$E$3)</f>
        <v>0</v>
      </c>
      <c r="E34">
        <f>SUMIFS(Sales!$I:$I,Sales!$H:$H,DataDashboard!$E$7,Sales!$A:$A,DataDashboard!B34,Sales!$C:$C,DataDashboard!$E$3)</f>
        <v>2</v>
      </c>
      <c r="F34">
        <f>SUMIFS(Sales!$I:$I,Sales!$H:$H,DataDashboard!$F$7,Sales!$A:$A,DataDashboard!B34,Sales!$C:$C,DataDashboard!$E$3)</f>
        <v>0</v>
      </c>
      <c r="H34">
        <f t="shared" si="1"/>
        <v>2</v>
      </c>
      <c r="I34" t="e">
        <f t="shared" si="2"/>
        <v>#N/A</v>
      </c>
    </row>
    <row r="35" spans="2:9" x14ac:dyDescent="0.25">
      <c r="B35">
        <v>28</v>
      </c>
      <c r="C35">
        <f>SUMIFS(Sales!$I:$I,Sales!$H:$H,DataDashboard!$C$7,Sales!$A:$A,DataDashboard!B35,Sales!$C:$C,DataDashboard!$E$3)</f>
        <v>0</v>
      </c>
      <c r="D35">
        <f>SUMIFS(Sales!$I:$I,Sales!$H:$H,DataDashboard!$D$7,Sales!$A:$A,DataDashboard!B35,Sales!$C:$C,DataDashboard!$E$3)</f>
        <v>0</v>
      </c>
      <c r="E35">
        <f>SUMIFS(Sales!$I:$I,Sales!$H:$H,DataDashboard!$E$7,Sales!$A:$A,DataDashboard!B35,Sales!$C:$C,DataDashboard!$E$3)</f>
        <v>5</v>
      </c>
      <c r="F35">
        <f>SUMIFS(Sales!$I:$I,Sales!$H:$H,DataDashboard!$F$7,Sales!$A:$A,DataDashboard!B35,Sales!$C:$C,DataDashboard!$E$3)</f>
        <v>0</v>
      </c>
      <c r="H35">
        <f t="shared" si="1"/>
        <v>5</v>
      </c>
      <c r="I35">
        <f t="shared" si="2"/>
        <v>5</v>
      </c>
    </row>
    <row r="36" spans="2:9" x14ac:dyDescent="0.25">
      <c r="B36">
        <v>29</v>
      </c>
      <c r="C36">
        <f>SUMIFS(Sales!$I:$I,Sales!$H:$H,DataDashboard!$C$7,Sales!$A:$A,DataDashboard!B36,Sales!$C:$C,DataDashboard!$E$3)</f>
        <v>0</v>
      </c>
      <c r="D36">
        <f>SUMIFS(Sales!$I:$I,Sales!$H:$H,DataDashboard!$D$7,Sales!$A:$A,DataDashboard!B36,Sales!$C:$C,DataDashboard!$E$3)</f>
        <v>1</v>
      </c>
      <c r="E36">
        <f>SUMIFS(Sales!$I:$I,Sales!$H:$H,DataDashboard!$E$7,Sales!$A:$A,DataDashboard!B36,Sales!$C:$C,DataDashboard!$E$3)</f>
        <v>0</v>
      </c>
      <c r="F36">
        <f>SUMIFS(Sales!$I:$I,Sales!$H:$H,DataDashboard!$F$7,Sales!$A:$A,DataDashboard!B36,Sales!$C:$C,DataDashboard!$E$3)</f>
        <v>0</v>
      </c>
      <c r="H36">
        <f t="shared" si="1"/>
        <v>0</v>
      </c>
      <c r="I36" t="e">
        <f t="shared" si="2"/>
        <v>#N/A</v>
      </c>
    </row>
    <row r="37" spans="2:9" x14ac:dyDescent="0.25">
      <c r="B37">
        <v>30</v>
      </c>
      <c r="C37">
        <f>SUMIFS(Sales!$I:$I,Sales!$H:$H,DataDashboard!$C$7,Sales!$A:$A,DataDashboard!B37,Sales!$C:$C,DataDashboard!$E$3)</f>
        <v>0</v>
      </c>
      <c r="D37">
        <f>SUMIFS(Sales!$I:$I,Sales!$H:$H,DataDashboard!$D$7,Sales!$A:$A,DataDashboard!B37,Sales!$C:$C,DataDashboard!$E$3)</f>
        <v>0</v>
      </c>
      <c r="E37">
        <f>SUMIFS(Sales!$I:$I,Sales!$H:$H,DataDashboard!$E$7,Sales!$A:$A,DataDashboard!B37,Sales!$C:$C,DataDashboard!$E$3)</f>
        <v>0</v>
      </c>
      <c r="F37">
        <f>SUMIFS(Sales!$I:$I,Sales!$H:$H,DataDashboard!$F$7,Sales!$A:$A,DataDashboard!B37,Sales!$C:$C,DataDashboard!$E$3)</f>
        <v>4</v>
      </c>
      <c r="H37">
        <f t="shared" si="1"/>
        <v>0</v>
      </c>
      <c r="I37" t="e">
        <f t="shared" si="2"/>
        <v>#N/A</v>
      </c>
    </row>
    <row r="38" spans="2:9" x14ac:dyDescent="0.25">
      <c r="B38">
        <v>31</v>
      </c>
      <c r="C38">
        <f>SUMIFS(Sales!$I:$I,Sales!$H:$H,DataDashboard!$C$7,Sales!$A:$A,DataDashboard!B38,Sales!$C:$C,DataDashboard!$E$3)</f>
        <v>0</v>
      </c>
      <c r="D38">
        <f>SUMIFS(Sales!$I:$I,Sales!$H:$H,DataDashboard!$D$7,Sales!$A:$A,DataDashboard!B38,Sales!$C:$C,DataDashboard!$E$3)</f>
        <v>0</v>
      </c>
      <c r="E38">
        <f>SUMIFS(Sales!$I:$I,Sales!$H:$H,DataDashboard!$E$7,Sales!$A:$A,DataDashboard!B38,Sales!$C:$C,DataDashboard!$E$3)</f>
        <v>0</v>
      </c>
      <c r="F38">
        <f>SUMIFS(Sales!$I:$I,Sales!$H:$H,DataDashboard!$F$7,Sales!$A:$A,DataDashboard!B38,Sales!$C:$C,DataDashboard!$E$3)</f>
        <v>0</v>
      </c>
      <c r="H38">
        <f>IF($I$6="Jumia",VLOOKUP(B38,$B$8:$F$38,2,0),IF($I$6="Telegram",VLOOKUP(B38,$B$8:$F$38,3,0),IF($I$6="Instagram",VLOOKUP(B38,$B$8:$F$38,4,0),IF($I$6="WhatsApp",VLOOKUP(B38,$B$8:$F$38,5,0),0))))</f>
        <v>0</v>
      </c>
      <c r="I38" t="e">
        <f t="shared" si="2"/>
        <v>#N/A</v>
      </c>
    </row>
    <row r="39" spans="2:9" x14ac:dyDescent="0.25">
      <c r="B39" t="s">
        <v>51</v>
      </c>
      <c r="C39">
        <f>SUM(C8:C38)</f>
        <v>19</v>
      </c>
      <c r="D39">
        <f t="shared" ref="D39:F39" si="6">SUM(D8:D38)</f>
        <v>30</v>
      </c>
      <c r="E39">
        <f t="shared" si="6"/>
        <v>39</v>
      </c>
      <c r="F39">
        <f t="shared" si="6"/>
        <v>19</v>
      </c>
      <c r="H39">
        <f>SUM(H8:H38)</f>
        <v>39</v>
      </c>
    </row>
  </sheetData>
  <phoneticPr fontId="7" type="noConversion"/>
  <pageMargins left="0.7" right="0.7" top="0.75" bottom="0.75" header="0.3" footer="0.3"/>
  <ignoredErrors>
    <ignoredError sqref="U9:U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Product</vt:lpstr>
      <vt:lpstr>Sales</vt:lpstr>
      <vt:lpstr>Rough</vt:lpstr>
      <vt:lpstr>Expenses</vt:lpstr>
      <vt:lpstr>DataDashboard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P.Jay</dc:creator>
  <cp:lastModifiedBy>P.Jay</cp:lastModifiedBy>
  <dcterms:created xsi:type="dcterms:W3CDTF">2022-01-12T09:35:11Z</dcterms:created>
  <dcterms:modified xsi:type="dcterms:W3CDTF">2022-01-30T18:07:26Z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9555289e-bcb2-40ab-8cb1-20d65ec8a1fd</vt:lpwstr>
  </property>
</Properties>
</file>