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DATA" sheetId="1" r:id="rId4"/>
    <sheet state="visible" name="IMPORTFEED_NEWS" sheetId="2" r:id="rId5"/>
    <sheet state="visible" name="IMPORTFEED_PODCAST" sheetId="3" r:id="rId6"/>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5.0"/>
      <color rgb="FF3C3C3B"/>
      <name val="&quot;IBM Plex Sans&quot;"/>
    </font>
    <font>
      <color theme="1"/>
      <name val="Arial"/>
    </font>
    <font>
      <u/>
      <color rgb="FF0000FF"/>
    </font>
  </fonts>
  <fills count="3">
    <fill>
      <patternFill patternType="none"/>
    </fill>
    <fill>
      <patternFill patternType="lightGray"/>
    </fill>
    <fill>
      <patternFill patternType="solid">
        <fgColor rgb="FF00FFFF"/>
        <bgColor rgb="FF00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2" numFmtId="0" xfId="0" applyFont="1"/>
    <xf borderId="0" fillId="2"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news.google.com/__i/rss/rd/articles/CBMibmh0dHBzOi8vd3d3LmVuZ2FkZ2V0LmNvbS8xLXBhc3N3b3Jkcy1uZXctZmVhdHVyZS13aWxsLWxldC15b3Utc2VjdXJlbHktc2hhcmUtbG9naW5zLXdpdGgtYW55b25lLTEzMDA0NDcxOS5odG1s0gFyaHR0cHM6Ly93d3cuZW5nYWRnZXQuY29tL2FtcC8xLXBhc3N3b3Jkcy1uZXctZmVhdHVyZS13aWxsLWxldC15b3Utc2VjdXJlbHktc2hhcmUtbG9naW5zLXdpdGgtYW55b25lLTEzMDA0NDcxOS5odG1s?oc=5" TargetMode="External"/><Relationship Id="rId11" Type="http://schemas.openxmlformats.org/officeDocument/2006/relationships/hyperlink" Target="https://news.google.com/__i/rss/rd/articles/CBMiM2h0dHBzOi8vYXBuZXdzLmNvbS82ODUxMjEwMjA0YTJmMmM3MGE0NjZkYTlkN2IzNjQ3ONIBAA?oc=5" TargetMode="External"/><Relationship Id="rId10" Type="http://schemas.openxmlformats.org/officeDocument/2006/relationships/hyperlink" Target="https://news.google.com/__i/rss/rd/articles/CBMiWWh0dHBzOi8vd3d3LmNubi5jb20vdHJhdmVsL2FydGljbGUvaXNyYWVsLWJ5emFudGluZS13aW5lLWZhY3Rvcnktc2NuLXNjbGktaW50bC9pbmRleC5odG1s0gFVaHR0cHM6Ly93d3cuY25uLmNvbS90cmF2ZWwvYW1wL2lzcmFlbC1ieXphbnRpbmUtd2luZS1mYWN0b3J5LXNjbi1zY2xpLWludGwvaW5kZXguaHRtbA?oc=5" TargetMode="External"/><Relationship Id="rId21" Type="http://schemas.openxmlformats.org/officeDocument/2006/relationships/drawing" Target="../drawings/drawing2.xml"/><Relationship Id="rId13" Type="http://schemas.openxmlformats.org/officeDocument/2006/relationships/hyperlink" Target="https://news.google.com/__i/rss/rd/articles/CBMiWWh0dHBzOi8vYWJjbmV3cy5nby5jb20vQnVzaW5lc3Mvd2lyZVN0b3J5L2FtZXJpY2Fucy1xdWl0LWpvYnMtcmVjb3JkLXBhY2UtYXVndXN0LTgwNTM2NzMy0gFdaHR0cHM6Ly9hYmNuZXdzLmdvLmNvbS9hbXAvQnVzaW5lc3Mvd2lyZVN0b3J5L2FtZXJpY2Fucy1xdWl0LWpvYnMtcmVjb3JkLXBhY2UtYXVndXN0LTgwNTM2NzMy?oc=5" TargetMode="External"/><Relationship Id="rId12" Type="http://schemas.openxmlformats.org/officeDocument/2006/relationships/hyperlink" Target="https://news.google.com/__i/rss/rd/articles/CBMic2h0dHBzOi8vd3d3Lm5iY25ld3MuY29tL25ld3MvbGF0aW5vL2JyYXppbHMtYm9sc29uYXJvLWJvcmVkLXF1ZXN0aW9ucy1jb3ZpZC0xOS1kZWF0aC10b2xsLXdvcmxkcy0ybmQtaGlnaGUtcmNuYTI5MDfSASlodHRwczovL3d3dy5uYmNuZXdzLmNvbS9uZXdzL2FtcC9yY25hMjkwNw?oc=5" TargetMode="External"/><Relationship Id="rId1" Type="http://schemas.openxmlformats.org/officeDocument/2006/relationships/hyperlink" Target="https://news.google.com/__i/rss/rd/articles/CBMia2h0dHBzOi8vd3d3LnRoZWd1YXJkaWFuLmNvbS91cy1uZXdzLzIwMjEvb2N0LzEyL2dhYmJ5LXBldGl0by1hdXRvcHN5LXJlc3VsdHMtd3lvbWluZy1icmlhbi1sYXVuZHJpZS1mbG9yaWRh0gFraHR0cHM6Ly9hbXAudGhlZ3VhcmRpYW4uY29tL3VzLW5ld3MvMjAyMS9vY3QvMTIvZ2FiYnktcGV0aXRvLWF1dG9wc3ktcmVzdWx0cy13eW9taW5nLWJyaWFuLWxhdW5kcmllLWZsb3JpZGE?oc=5" TargetMode="External"/><Relationship Id="rId2" Type="http://schemas.openxmlformats.org/officeDocument/2006/relationships/hyperlink" Target="https://news.google.com/__i/rss/rd/articles/CBMidGh0dHBzOi8vdGhlaGlsbC5jb20vaG9tZW5ld3MvaG91c2UvNTc2MzU0LXBlbG9zaS1zYXlzLXByb3Bvc2FsLXRvLXRha2UtZGVidC1jZWlsaW5nLWF1dGhvcml0eS1hd2F5LWZyb20tY29uZ3Jlc3MtaGFz0gF4aHR0cHM6Ly90aGVoaWxsLmNvbS9ob21lbmV3cy9ob3VzZS81NzYzNTQtcGVsb3NpLXNheXMtcHJvcG9zYWwtdG8tdGFrZS1kZWJ0LWNlaWxpbmctYXV0aG9yaXR5LWF3YXktZnJvbS1jb25ncmVzcy1oYXM_YW1w?oc=5" TargetMode="External"/><Relationship Id="rId3" Type="http://schemas.openxmlformats.org/officeDocument/2006/relationships/hyperlink" Target="https://news.google.com/__i/rss/rd/articles/CBMiO2h0dHBzOi8vd3d3LmNic25ld3MuY29tL25ld3MvcGxhbmUtY3Jhc2gtY2FsaWZvcm5pYS1zYW50ZWUv0gE_aHR0cHM6Ly93d3cuY2JzbmV3cy5jb20vYW1wL25ld3MvcGxhbmUtY3Jhc2gtY2FsaWZvcm5pYS1zYW50ZWUv?oc=5" TargetMode="External"/><Relationship Id="rId4" Type="http://schemas.openxmlformats.org/officeDocument/2006/relationships/hyperlink" Target="https://news.google.com/__i/rss/rd/articles/CBMiSmh0dHBzOi8vd3d3Lm55dGltZXMuY29tLzIwMjEvMTAvMTIvd29ybGQvYXNpYS9jaGluYS1idXMtZmxvb2RpbmctZGVhZC5odG1s0gFOaHR0cHM6Ly93d3cubnl0aW1lcy5jb20vMjAyMS8xMC8xMi93b3JsZC9hc2lhL2NoaW5hLWJ1cy1mbG9vZGluZy1kZWFkLmFtcC5odG1s?oc=5" TargetMode="External"/><Relationship Id="rId9" Type="http://schemas.openxmlformats.org/officeDocument/2006/relationships/hyperlink" Target="https://news.google.com/__i/rss/rd/articles/CBMiX2h0dHBzOi8vd3d3Lndhc2hpbmd0b25wb3N0LmNvbS9wb2xpdGljcy8yMDIxLzEwLzEyL2dlb3JnaWEtZnVsdG9uY291bnR5LWVsZWN0aW9uLXdvcmtlcnMtZmlyZWQv0gEA?oc=5" TargetMode="External"/><Relationship Id="rId15" Type="http://schemas.openxmlformats.org/officeDocument/2006/relationships/hyperlink" Target="https://news.google.com/__i/rss/rd/articles/CBMieGh0dHBzOi8vd3d3LmNuYmMuY29tLzIwMjEvMTAvMTIvaW1mLXdhcm5zLW9uLWluZmxhdGlvbi1zYXlzLXRoZS1mZWQtYW5kLW90aGVycy1zaG91bGQtYmUtcHJlcGFyZWQtdG8tdGlnaHRlbi1wb2xpY3kuaHRtbNIBfGh0dHBzOi8vd3d3LmNuYmMuY29tL2FtcC8yMDIxLzEwLzEyL2ltZi13YXJucy1vbi1pbmZsYXRpb24tc2F5cy10aGUtZmVkLWFuZC1vdGhlcnMtc2hvdWxkLWJlLXByZXBhcmVkLXRvLXRpZ2h0ZW4tcG9saWN5Lmh0bWw?oc=5" TargetMode="External"/><Relationship Id="rId14" Type="http://schemas.openxmlformats.org/officeDocument/2006/relationships/hyperlink" Target="https://news.google.com/__i/rss/rd/articles/CBMiV2h0dHBzOi8vamFsb3BuaWsuY29tL3NvdXRod2VzdC1haXJsaW5lcy1kaWRudC1jYW5jZWwtb3Zlci0yLTUwMC1mbGlnaHRzLWJlY2EtMTg0Nzg0NjU2M9IBW2h0dHBzOi8vamFsb3BuaWsuY29tL3NvdXRod2VzdC1haXJsaW5lcy1kaWRudC1jYW5jZWwtb3Zlci0yLTUwMC1mbGlnaHRzLWJlY2EtMTg0Nzg0NjU2My9hbXA?oc=5" TargetMode="External"/><Relationship Id="rId17" Type="http://schemas.openxmlformats.org/officeDocument/2006/relationships/hyperlink" Target="https://news.google.com/__i/rss/rd/articles/CBMiU2h0dHBzOi8vd3d3LmNuYmMuY29tLzIwMjEvMTAvMTIvYXBwbGUtZXZlbnQtMjAyMS1pbnZpdGVzLXNlbnQtZm9yLW5ldy1tYWNib29rcy5odG1s0gFXaHR0cHM6Ly93d3cuY25iYy5jb20vYW1wLzIwMjEvMTAvMTIvYXBwbGUtZXZlbnQtMjAyMS1pbnZpdGVzLXNlbnQtZm9yLW5ldy1tYWNib29rcy5odG1s?oc=5" TargetMode="External"/><Relationship Id="rId16" Type="http://schemas.openxmlformats.org/officeDocument/2006/relationships/hyperlink" Target="https://news.google.com/__i/rss/rd/articles/CBMiR2h0dHBzOi8vd3d3LmZveGJ1c2luZXNzLmNvbS9lY29ub215L2ltZi1ncm93dGgtb3V0bG9vay1zdXBwbHktaW5mbGF0aW9u0gFLaHR0cHM6Ly93d3cuZm94YnVzaW5lc3MuY29tL2Vjb25vbXkvaW1mLWdyb3d0aC1vdXRsb29rLXN1cHBseS1pbmZsYXRpb24uYW1w?oc=5" TargetMode="External"/><Relationship Id="rId5" Type="http://schemas.openxmlformats.org/officeDocument/2006/relationships/hyperlink" Target="https://news.google.com/__i/rss/rd/articles/CBMiLGh0dHBzOi8vd3d3LmJiYy5jb20vbmV3cy93b3JsZC1hc2lhLTU4ODg3ODA40gEwaHR0cHM6Ly93d3cuYmJjLmNvbS9uZXdzL3dvcmxkLWFzaWEtNTg4ODc4MDguYW1w?oc=5" TargetMode="External"/><Relationship Id="rId19" Type="http://schemas.openxmlformats.org/officeDocument/2006/relationships/hyperlink" Target="https://news.google.com/__i/rss/rd/articles/CBMiOGh0dHBzOi8vd3d3LmFuZHJvaWRwb2xpY2UuY29tL21vdG9yb2xhLWVkZ2UtMjAyMS1yZXZpZXcv0gEA?oc=5" TargetMode="External"/><Relationship Id="rId6" Type="http://schemas.openxmlformats.org/officeDocument/2006/relationships/hyperlink" Target="https://news.google.com/__i/rss/rd/articles/CBMiZGh0dHBzOi8vd3d3LnBvbGl0aWNvLmNvbS9uZXdzLzIwMjEvMTAvMTIvaG91c2UtYnVkZ2V0LWNoYWlyLWpvaG4teWFybXV0aC1hbm5vdW5jZXMtcmV0aXJlbWVudC01MTU3OTjSAWhodHRwczovL3d3dy5wb2xpdGljby5jb20vYW1wL25ld3MvMjAyMS8xMC8xMi9ob3VzZS1idWRnZXQtY2hhaXItam9obi15YXJtdXRoLWFubm91bmNlcy1yZXRpcmVtZW50LTUxNTc5OA?oc=5" TargetMode="External"/><Relationship Id="rId18" Type="http://schemas.openxmlformats.org/officeDocument/2006/relationships/hyperlink" Target="https://news.google.com/__i/rss/rd/articles/CBMiamh0dHBzOi8vd3d3LmVuZ2FkZ2V0LmNvbS9nb29nbGUtY291bnRlcnN1ZXMtZXBpYy1mb3Itc2lkZXN0ZXBwaW5nLWZlZXMtb24taW4tZ2FtZS1wdXJjaGFzZXMtMDg0NjAyNjIyLmh0bWzSAW5odHRwczovL3d3dy5lbmdhZGdldC5jb20vYW1wL2dvb2dsZS1jb3VudGVyc3Vlcy1lcGljLWZvci1zaWRlc3RlcHBpbmctZmVlcy1vbi1pbi1nYW1lLXB1cmNoYXNlcy0wODQ2MDI2MjIuaHRtbA?oc=5" TargetMode="External"/><Relationship Id="rId7" Type="http://schemas.openxmlformats.org/officeDocument/2006/relationships/hyperlink" Target="https://news.google.com/__i/rss/rd/articles/CBMidGh0dHBzOi8vd3d3LmNuYmMuY29tLzIwMjEvMTAvMTIvc3VwcmVtZS1jb3VydC1zaWduYWxzLWl0LXdpbGwtc2lkZS13aXRoLWtlbnR1Y2t5LWFncy1iaWQtdG8tZGVmZW5kLWFib3J0aW9uLWxhdy5odG1s0gF4aHR0cHM6Ly93d3cuY25iYy5jb20vYW1wLzIwMjEvMTAvMTIvc3VwcmVtZS1jb3VydC1zaWduYWxzLWl0LXdpbGwtc2lkZS13aXRoLWtlbnR1Y2t5LWFncy1iaWQtdG8tZGVmZW5kLWFib3J0aW9uLWxhdy5odG1s?oc=5" TargetMode="External"/><Relationship Id="rId8" Type="http://schemas.openxmlformats.org/officeDocument/2006/relationships/hyperlink" Target="https://news.google.com/__i/rss/rd/articles/CBMiK2h0dHBzOi8vd3d3LnlvdXR1YmUuY29tL3dhdGNoP3Y9cFBjbk1ONGs4dmfSAQA?oc=5"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1.wdr.de/mediathek/audio/1live/1live-babo-bus/audio-clubhouse-hausverbot-feat-king-maelzer-100.html" TargetMode="External"/><Relationship Id="rId11" Type="http://schemas.openxmlformats.org/officeDocument/2006/relationships/hyperlink" Target="https://www1.wdr.de/mediathek/audio/1live/1live-babo-bus/audio-kebekus-100.html" TargetMode="External"/><Relationship Id="rId10" Type="http://schemas.openxmlformats.org/officeDocument/2006/relationships/hyperlink" Target="https://www1.wdr.de/mediathek/audio/1live/1live-babo-bus/audio-marsrover-feat-mc-gonzalez-100.html" TargetMode="External"/><Relationship Id="rId21" Type="http://schemas.openxmlformats.org/officeDocument/2006/relationships/drawing" Target="../drawings/drawing3.xml"/><Relationship Id="rId13" Type="http://schemas.openxmlformats.org/officeDocument/2006/relationships/hyperlink" Target="https://www1.wdr.de/mediathek/audio/1live/1live-babo-bus/audio-luke-100.html" TargetMode="External"/><Relationship Id="rId12" Type="http://schemas.openxmlformats.org/officeDocument/2006/relationships/hyperlink" Target="https://www1.wdr.de/mediathek/audio/1live/1live-babo-bus/audio-jandealyday-feat-the-masked-lauterbach-100.html" TargetMode="External"/><Relationship Id="rId1" Type="http://schemas.openxmlformats.org/officeDocument/2006/relationships/hyperlink" Target="https://www1.wdr.de/mediathek/audio/1live/1live-babo-bus/audio-live-sechser---ibizzda-100.html" TargetMode="External"/><Relationship Id="rId2" Type="http://schemas.openxmlformats.org/officeDocument/2006/relationships/hyperlink" Target="https://www1.wdr.de/mediathek/audio/1live/1live-babo-bus/audio-live-sechser--london-forever-100.html" TargetMode="External"/><Relationship Id="rId3" Type="http://schemas.openxmlformats.org/officeDocument/2006/relationships/hyperlink" Target="https://www1.wdr.de/mediathek/audio/1live/1live-babo-bus/audio-live-sechser---schweden-auf-jeden-100.html" TargetMode="External"/><Relationship Id="rId4" Type="http://schemas.openxmlformats.org/officeDocument/2006/relationships/hyperlink" Target="https://www1.wdr.de/mediathek/audio/1live/1live-babo-bus/audio-live-sechser-oetztal-united-100.html" TargetMode="External"/><Relationship Id="rId9" Type="http://schemas.openxmlformats.org/officeDocument/2006/relationships/hyperlink" Target="https://www1.wdr.de/mediathek/audio/1live/1live-babo-bus/audio-frische-friese-feat-maelzer-mc-100.html" TargetMode="External"/><Relationship Id="rId15" Type="http://schemas.openxmlformats.org/officeDocument/2006/relationships/hyperlink" Target="https://www1.wdr.de/mediathek/audio/1live/1live-babo-bus/audio-lobrecht-102.html" TargetMode="External"/><Relationship Id="rId14" Type="http://schemas.openxmlformats.org/officeDocument/2006/relationships/hyperlink" Target="https://www1.wdr.de/mediathek/audio/1live/1live-babo-bus/audio-valentinstag-feat-carmen-geiss-100.html" TargetMode="External"/><Relationship Id="rId17" Type="http://schemas.openxmlformats.org/officeDocument/2006/relationships/hyperlink" Target="https://www1.wdr.de/mediathek/audio/1live/1live-babo-bus/audio-schwesta-ewa-ist-frei-feat-jogimc-100.html" TargetMode="External"/><Relationship Id="rId16" Type="http://schemas.openxmlformats.org/officeDocument/2006/relationships/hyperlink" Target="https://www1.wdr.de/mediathek/audio/1live/1live-babo-bus/audio-uebernahme-100.html" TargetMode="External"/><Relationship Id="rId5" Type="http://schemas.openxmlformats.org/officeDocument/2006/relationships/hyperlink" Target="https://www1.wdr.de/mediathek/audio/1live/1live-babo-bus/audio-wiegehtsdir-102.html" TargetMode="External"/><Relationship Id="rId19" Type="http://schemas.openxmlformats.org/officeDocument/2006/relationships/hyperlink" Target="https://www1.wdr.de/mediathek/audio/1live/1live-babo-bus/audio-impfstoff-probleme-feat-mc-greatcross-100.html" TargetMode="External"/><Relationship Id="rId6" Type="http://schemas.openxmlformats.org/officeDocument/2006/relationships/hyperlink" Target="https://www1.wdr.de/mediathek/audio/1live/1live-babo-bus/audio-wm-quali-feat-bundesspitterin-100.html" TargetMode="External"/><Relationship Id="rId18" Type="http://schemas.openxmlformats.org/officeDocument/2006/relationships/hyperlink" Target="https://www1.wdr.de/mediathek/audio/1live/1live-babo-bus/audio-keine-einigung-im-streit-um-das-lieferkettengesetz-100.html" TargetMode="External"/><Relationship Id="rId7" Type="http://schemas.openxmlformats.org/officeDocument/2006/relationships/hyperlink" Target="https://www1.wdr.de/mediathek/audio/1live/1live-babo-bus/audio-malle-wieder-auf-feat-mc-bohlen-100.html" TargetMode="External"/><Relationship Id="rId8" Type="http://schemas.openxmlformats.org/officeDocument/2006/relationships/hyperlink" Target="https://www1.wdr.de/mediathek/audio/1live/1live-babo-bus/audio-alle-korrupt-feat-mc-loew-10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tr">
        <f>IFERROR(__xludf.DUMMYFUNCTION("IMPORTDATA(""https://raw.githubusercontent.com/P3nny/pfv/master/data/umfrage_schulleiter.csv"")"),"Ort")</f>
        <v>Ort</v>
      </c>
      <c r="B1" s="2" t="str">
        <f>IFERROR(__xludf.DUMMYFUNCTION("""COMPUTED_VALUE"""),"schulform")</f>
        <v>schulform</v>
      </c>
      <c r="C1" s="2" t="str">
        <f>IFERROR(__xludf.DUMMYFUNCTION("""COMPUTED_VALUE"""),"anzahl_schueler")</f>
        <v>anzahl_schueler</v>
      </c>
      <c r="D1" s="2" t="str">
        <f>IFERROR(__xludf.DUMMYFUNCTION("""COMPUTED_VALUE"""),"F1_ausstattung")</f>
        <v>F1_ausstattung</v>
      </c>
    </row>
    <row r="2">
      <c r="A2" s="2" t="str">
        <f>IFERROR(__xludf.DUMMYFUNCTION("""COMPUTED_VALUE"""),"Aachen")</f>
        <v>Aachen</v>
      </c>
      <c r="B2" s="2" t="str">
        <f>IFERROR(__xludf.DUMMYFUNCTION("""COMPUTED_VALUE"""),"Privatschule")</f>
        <v>Privatschule</v>
      </c>
      <c r="C2" s="2">
        <f>IFERROR(__xludf.DUMMYFUNCTION("""COMPUTED_VALUE"""),178.0)</f>
        <v>178</v>
      </c>
      <c r="D2" s="2" t="str">
        <f>IFERROR(__xludf.DUMMYFUNCTION("""COMPUTED_VALUE"""),"3.0")</f>
        <v>3.0</v>
      </c>
    </row>
    <row r="3">
      <c r="A3" s="2" t="str">
        <f>IFERROR(__xludf.DUMMYFUNCTION("""COMPUTED_VALUE"""),"Aachen")</f>
        <v>Aachen</v>
      </c>
      <c r="B3" s="2" t="str">
        <f>IFERROR(__xludf.DUMMYFUNCTION("""COMPUTED_VALUE"""),"Gymnasium")</f>
        <v>Gymnasium</v>
      </c>
      <c r="C3" s="2"/>
      <c r="D3" s="2" t="str">
        <f>IFERROR(__xludf.DUMMYFUNCTION("""COMPUTED_VALUE"""),"4.0")</f>
        <v>4.0</v>
      </c>
    </row>
    <row r="4">
      <c r="A4" s="2" t="str">
        <f>IFERROR(__xludf.DUMMYFUNCTION("""COMPUTED_VALUE"""),"Aachen")</f>
        <v>Aachen</v>
      </c>
      <c r="B4" s="2" t="str">
        <f>IFERROR(__xludf.DUMMYFUNCTION("""COMPUTED_VALUE"""),"Gymnasium")</f>
        <v>Gymnasium</v>
      </c>
      <c r="C4" s="2">
        <f>IFERROR(__xludf.DUMMYFUNCTION("""COMPUTED_VALUE"""),1250.0)</f>
        <v>1250</v>
      </c>
      <c r="D4" s="2" t="str">
        <f>IFERROR(__xludf.DUMMYFUNCTION("""COMPUTED_VALUE"""),"3.0")</f>
        <v>3.0</v>
      </c>
    </row>
    <row r="5">
      <c r="A5" s="2" t="str">
        <f>IFERROR(__xludf.DUMMYFUNCTION("""COMPUTED_VALUE"""),"Aachen")</f>
        <v>Aachen</v>
      </c>
      <c r="B5" s="2" t="str">
        <f>IFERROR(__xludf.DUMMYFUNCTION("""COMPUTED_VALUE"""),"Realschule")</f>
        <v>Realschule</v>
      </c>
      <c r="C5" s="2">
        <f>IFERROR(__xludf.DUMMYFUNCTION("""COMPUTED_VALUE"""),640.0)</f>
        <v>640</v>
      </c>
      <c r="D5" s="2" t="str">
        <f>IFERROR(__xludf.DUMMYFUNCTION("""COMPUTED_VALUE"""),"5.0")</f>
        <v>5.0</v>
      </c>
    </row>
    <row r="6">
      <c r="A6" s="2" t="str">
        <f>IFERROR(__xludf.DUMMYFUNCTION("""COMPUTED_VALUE"""),"Aachen")</f>
        <v>Aachen</v>
      </c>
      <c r="B6" s="2" t="str">
        <f>IFERROR(__xludf.DUMMYFUNCTION("""COMPUTED_VALUE"""),"Grundschule")</f>
        <v>Grundschule</v>
      </c>
      <c r="C6" s="2">
        <f>IFERROR(__xludf.DUMMYFUNCTION("""COMPUTED_VALUE"""),195.0)</f>
        <v>195</v>
      </c>
      <c r="D6" s="2" t="str">
        <f>IFERROR(__xludf.DUMMYFUNCTION("""COMPUTED_VALUE"""),"4.0")</f>
        <v>4.0</v>
      </c>
    </row>
    <row r="7">
      <c r="A7" s="2" t="str">
        <f>IFERROR(__xludf.DUMMYFUNCTION("""COMPUTED_VALUE"""),"Aachen")</f>
        <v>Aachen</v>
      </c>
      <c r="B7" s="2" t="str">
        <f>IFERROR(__xludf.DUMMYFUNCTION("""COMPUTED_VALUE"""),"Gesamtschule")</f>
        <v>Gesamtschule</v>
      </c>
      <c r="C7" s="2">
        <f>IFERROR(__xludf.DUMMYFUNCTION("""COMPUTED_VALUE"""),1250.0)</f>
        <v>1250</v>
      </c>
      <c r="D7" s="2" t="str">
        <f>IFERROR(__xludf.DUMMYFUNCTION("""COMPUTED_VALUE"""),"3.0")</f>
        <v>3.0</v>
      </c>
    </row>
    <row r="8">
      <c r="A8" s="2" t="str">
        <f>IFERROR(__xludf.DUMMYFUNCTION("""COMPUTED_VALUE"""),"Aachen")</f>
        <v>Aachen</v>
      </c>
      <c r="B8" s="2" t="str">
        <f>IFERROR(__xludf.DUMMYFUNCTION("""COMPUTED_VALUE"""),"Grundschule")</f>
        <v>Grundschule</v>
      </c>
      <c r="C8" s="2">
        <f>IFERROR(__xludf.DUMMYFUNCTION("""COMPUTED_VALUE"""),130.0)</f>
        <v>130</v>
      </c>
      <c r="D8" s="2" t="str">
        <f>IFERROR(__xludf.DUMMYFUNCTION("""COMPUTED_VALUE"""),"4.0")</f>
        <v>4.0</v>
      </c>
    </row>
    <row r="9">
      <c r="A9" s="2" t="str">
        <f>IFERROR(__xludf.DUMMYFUNCTION("""COMPUTED_VALUE"""),"Ahaus")</f>
        <v>Ahaus</v>
      </c>
      <c r="B9" s="2" t="str">
        <f>IFERROR(__xludf.DUMMYFUNCTION("""COMPUTED_VALUE"""),"Berufskolleg")</f>
        <v>Berufskolleg</v>
      </c>
      <c r="C9" s="2">
        <f>IFERROR(__xludf.DUMMYFUNCTION("""COMPUTED_VALUE"""),2400.0)</f>
        <v>2400</v>
      </c>
      <c r="D9" s="2" t="str">
        <f>IFERROR(__xludf.DUMMYFUNCTION("""COMPUTED_VALUE"""),"1.0")</f>
        <v>1.0</v>
      </c>
    </row>
    <row r="10">
      <c r="A10" s="2" t="str">
        <f>IFERROR(__xludf.DUMMYFUNCTION("""COMPUTED_VALUE"""),"Ahaus")</f>
        <v>Ahaus</v>
      </c>
      <c r="B10" s="2" t="str">
        <f>IFERROR(__xludf.DUMMYFUNCTION("""COMPUTED_VALUE"""),"Gymnasium")</f>
        <v>Gymnasium</v>
      </c>
      <c r="C10" s="2">
        <f>IFERROR(__xludf.DUMMYFUNCTION("""COMPUTED_VALUE"""),700.0)</f>
        <v>700</v>
      </c>
      <c r="D10" s="2" t="str">
        <f>IFERROR(__xludf.DUMMYFUNCTION("""COMPUTED_VALUE"""),"2.0")</f>
        <v>2.0</v>
      </c>
    </row>
    <row r="11">
      <c r="A11" s="2" t="str">
        <f>IFERROR(__xludf.DUMMYFUNCTION("""COMPUTED_VALUE"""),"Ahaus")</f>
        <v>Ahaus</v>
      </c>
      <c r="B11" s="2" t="str">
        <f>IFERROR(__xludf.DUMMYFUNCTION("""COMPUTED_VALUE"""),"Gesamtschule")</f>
        <v>Gesamtschule</v>
      </c>
      <c r="C11" s="2">
        <f>IFERROR(__xludf.DUMMYFUNCTION("""COMPUTED_VALUE"""),1214.0)</f>
        <v>1214</v>
      </c>
      <c r="D11" s="2"/>
    </row>
    <row r="12">
      <c r="A12" s="2" t="str">
        <f>IFERROR(__xludf.DUMMYFUNCTION("""COMPUTED_VALUE"""),"Ahlen")</f>
        <v>Ahlen</v>
      </c>
      <c r="B12" s="2" t="str">
        <f>IFERROR(__xludf.DUMMYFUNCTION("""COMPUTED_VALUE"""),"Berufskolleg")</f>
        <v>Berufskolleg</v>
      </c>
      <c r="C12" s="2">
        <f>IFERROR(__xludf.DUMMYFUNCTION("""COMPUTED_VALUE"""),1000.0)</f>
        <v>1000</v>
      </c>
      <c r="D12" s="2" t="str">
        <f>IFERROR(__xludf.DUMMYFUNCTION("""COMPUTED_VALUE"""),"3.0")</f>
        <v>3.0</v>
      </c>
    </row>
    <row r="13">
      <c r="A13" s="2" t="str">
        <f>IFERROR(__xludf.DUMMYFUNCTION("""COMPUTED_VALUE"""),"Ahlen")</f>
        <v>Ahlen</v>
      </c>
      <c r="B13" s="2" t="str">
        <f>IFERROR(__xludf.DUMMYFUNCTION("""COMPUTED_VALUE"""),"Berufskolleg")</f>
        <v>Berufskolleg</v>
      </c>
      <c r="C13" s="2">
        <f>IFERROR(__xludf.DUMMYFUNCTION("""COMPUTED_VALUE"""),285.0)</f>
        <v>285</v>
      </c>
      <c r="D13" s="2" t="str">
        <f>IFERROR(__xludf.DUMMYFUNCTION("""COMPUTED_VALUE"""),"3.0")</f>
        <v>3.0</v>
      </c>
    </row>
    <row r="14">
      <c r="A14" s="2" t="str">
        <f>IFERROR(__xludf.DUMMYFUNCTION("""COMPUTED_VALUE"""),"Ahlen")</f>
        <v>Ahlen</v>
      </c>
      <c r="B14" s="2" t="str">
        <f>IFERROR(__xludf.DUMMYFUNCTION("""COMPUTED_VALUE"""),"Gesamtschule")</f>
        <v>Gesamtschule</v>
      </c>
      <c r="C14" s="2">
        <f>IFERROR(__xludf.DUMMYFUNCTION("""COMPUTED_VALUE"""),1460.0)</f>
        <v>1460</v>
      </c>
      <c r="D14" s="2" t="str">
        <f>IFERROR(__xludf.DUMMYFUNCTION("""COMPUTED_VALUE"""),"5.0")</f>
        <v>5.0</v>
      </c>
    </row>
    <row r="15">
      <c r="A15" s="2" t="str">
        <f>IFERROR(__xludf.DUMMYFUNCTION("""COMPUTED_VALUE"""),"Ahlen")</f>
        <v>Ahlen</v>
      </c>
      <c r="B15" s="2" t="str">
        <f>IFERROR(__xludf.DUMMYFUNCTION("""COMPUTED_VALUE"""),"Grundschule")</f>
        <v>Grundschule</v>
      </c>
      <c r="C15" s="2">
        <f>IFERROR(__xludf.DUMMYFUNCTION("""COMPUTED_VALUE"""),311.0)</f>
        <v>311</v>
      </c>
      <c r="D15" s="2" t="str">
        <f>IFERROR(__xludf.DUMMYFUNCTION("""COMPUTED_VALUE"""),"6.0")</f>
        <v>6.0</v>
      </c>
    </row>
    <row r="16">
      <c r="A16" s="2" t="str">
        <f>IFERROR(__xludf.DUMMYFUNCTION("""COMPUTED_VALUE"""),"Ahlen")</f>
        <v>Ahlen</v>
      </c>
      <c r="B16" s="2" t="str">
        <f>IFERROR(__xludf.DUMMYFUNCTION("""COMPUTED_VALUE"""),"Hauptschule")</f>
        <v>Hauptschule</v>
      </c>
      <c r="C16" s="2">
        <f>IFERROR(__xludf.DUMMYFUNCTION("""COMPUTED_VALUE"""),431.0)</f>
        <v>431</v>
      </c>
      <c r="D16" s="2" t="str">
        <f>IFERROR(__xludf.DUMMYFUNCTION("""COMPUTED_VALUE"""),"5.0")</f>
        <v>5.0</v>
      </c>
    </row>
    <row r="17">
      <c r="A17" s="2" t="str">
        <f>IFERROR(__xludf.DUMMYFUNCTION("""COMPUTED_VALUE"""),"Ahlen")</f>
        <v>Ahlen</v>
      </c>
      <c r="B17" s="2" t="str">
        <f>IFERROR(__xludf.DUMMYFUNCTION("""COMPUTED_VALUE"""),"Berufskolleg")</f>
        <v>Berufskolleg</v>
      </c>
      <c r="C17" s="2">
        <f>IFERROR(__xludf.DUMMYFUNCTION("""COMPUTED_VALUE"""),190.0)</f>
        <v>190</v>
      </c>
      <c r="D17" s="2" t="str">
        <f>IFERROR(__xludf.DUMMYFUNCTION("""COMPUTED_VALUE"""),"3.0")</f>
        <v>3.0</v>
      </c>
    </row>
    <row r="18">
      <c r="A18" s="2" t="str">
        <f>IFERROR(__xludf.DUMMYFUNCTION("""COMPUTED_VALUE"""),"Ahlen")</f>
        <v>Ahlen</v>
      </c>
      <c r="B18" s="2" t="str">
        <f>IFERROR(__xludf.DUMMYFUNCTION("""COMPUTED_VALUE"""),"Gesamtschule")</f>
        <v>Gesamtschule</v>
      </c>
      <c r="C18" s="2">
        <f>IFERROR(__xludf.DUMMYFUNCTION("""COMPUTED_VALUE"""),1000.0)</f>
        <v>1000</v>
      </c>
      <c r="D18" s="2" t="str">
        <f>IFERROR(__xludf.DUMMYFUNCTION("""COMPUTED_VALUE"""),"5.0")</f>
        <v>5.0</v>
      </c>
    </row>
    <row r="19">
      <c r="A19" s="2" t="str">
        <f>IFERROR(__xludf.DUMMYFUNCTION("""COMPUTED_VALUE"""),"Alfter")</f>
        <v>Alfter</v>
      </c>
      <c r="B19" s="2" t="str">
        <f>IFERROR(__xludf.DUMMYFUNCTION("""COMPUTED_VALUE"""),"Grundschule")</f>
        <v>Grundschule</v>
      </c>
      <c r="C19" s="2">
        <f>IFERROR(__xludf.DUMMYFUNCTION("""COMPUTED_VALUE"""),260.0)</f>
        <v>260</v>
      </c>
      <c r="D19" s="2" t="str">
        <f>IFERROR(__xludf.DUMMYFUNCTION("""COMPUTED_VALUE"""),"6.0")</f>
        <v>6.0</v>
      </c>
    </row>
    <row r="20">
      <c r="A20" s="2" t="str">
        <f>IFERROR(__xludf.DUMMYFUNCTION("""COMPUTED_VALUE"""),"Alsdorf")</f>
        <v>Alsdorf</v>
      </c>
      <c r="B20" s="2" t="str">
        <f>IFERROR(__xludf.DUMMYFUNCTION("""COMPUTED_VALUE"""),"Berufskolleg")</f>
        <v>Berufskolleg</v>
      </c>
      <c r="C20" s="2">
        <f>IFERROR(__xludf.DUMMYFUNCTION("""COMPUTED_VALUE"""),1300.0)</f>
        <v>1300</v>
      </c>
      <c r="D20" s="2" t="str">
        <f>IFERROR(__xludf.DUMMYFUNCTION("""COMPUTED_VALUE"""),"3.0")</f>
        <v>3.0</v>
      </c>
    </row>
    <row r="21">
      <c r="A21" s="2" t="str">
        <f>IFERROR(__xludf.DUMMYFUNCTION("""COMPUTED_VALUE"""),"Alsdorf")</f>
        <v>Alsdorf</v>
      </c>
      <c r="B21" s="2" t="str">
        <f>IFERROR(__xludf.DUMMYFUNCTION("""COMPUTED_VALUE"""),"Gymnasium")</f>
        <v>Gymnasium</v>
      </c>
      <c r="C21" s="2">
        <f>IFERROR(__xludf.DUMMYFUNCTION("""COMPUTED_VALUE"""),650.0)</f>
        <v>650</v>
      </c>
      <c r="D21" s="2" t="str">
        <f>IFERROR(__xludf.DUMMYFUNCTION("""COMPUTED_VALUE"""),"2.0")</f>
        <v>2.0</v>
      </c>
    </row>
    <row r="22">
      <c r="A22" s="2" t="str">
        <f>IFERROR(__xludf.DUMMYFUNCTION("""COMPUTED_VALUE"""),"Arnsberg")</f>
        <v>Arnsberg</v>
      </c>
      <c r="B22" s="2" t="str">
        <f>IFERROR(__xludf.DUMMYFUNCTION("""COMPUTED_VALUE"""),"Gymnasium")</f>
        <v>Gymnasium</v>
      </c>
      <c r="C22" s="2">
        <f>IFERROR(__xludf.DUMMYFUNCTION("""COMPUTED_VALUE"""),651.0)</f>
        <v>651</v>
      </c>
      <c r="D22" s="2" t="str">
        <f>IFERROR(__xludf.DUMMYFUNCTION("""COMPUTED_VALUE"""),"2.0")</f>
        <v>2.0</v>
      </c>
    </row>
    <row r="23">
      <c r="A23" s="2" t="str">
        <f>IFERROR(__xludf.DUMMYFUNCTION("""COMPUTED_VALUE"""),"Arnsberg")</f>
        <v>Arnsberg</v>
      </c>
      <c r="B23" s="2" t="str">
        <f>IFERROR(__xludf.DUMMYFUNCTION("""COMPUTED_VALUE"""),"Gymnasium")</f>
        <v>Gymnasium</v>
      </c>
      <c r="C23" s="2">
        <f>IFERROR(__xludf.DUMMYFUNCTION("""COMPUTED_VALUE"""),600.0)</f>
        <v>600</v>
      </c>
      <c r="D23" s="2" t="str">
        <f>IFERROR(__xludf.DUMMYFUNCTION("""COMPUTED_VALUE"""),"4.0")</f>
        <v>4.0</v>
      </c>
    </row>
    <row r="24">
      <c r="A24" s="2" t="str">
        <f>IFERROR(__xludf.DUMMYFUNCTION("""COMPUTED_VALUE"""),"Arnsberg")</f>
        <v>Arnsberg</v>
      </c>
      <c r="B24" s="2" t="str">
        <f>IFERROR(__xludf.DUMMYFUNCTION("""COMPUTED_VALUE"""),"Grundschule")</f>
        <v>Grundschule</v>
      </c>
      <c r="C24" s="2">
        <f>IFERROR(__xludf.DUMMYFUNCTION("""COMPUTED_VALUE"""),93.0)</f>
        <v>93</v>
      </c>
      <c r="D24" s="2" t="str">
        <f>IFERROR(__xludf.DUMMYFUNCTION("""COMPUTED_VALUE"""),"5.0")</f>
        <v>5.0</v>
      </c>
    </row>
    <row r="25">
      <c r="A25" s="2" t="str">
        <f>IFERROR(__xludf.DUMMYFUNCTION("""COMPUTED_VALUE"""),"Attendorn")</f>
        <v>Attendorn</v>
      </c>
      <c r="B25" s="2" t="str">
        <f>IFERROR(__xludf.DUMMYFUNCTION("""COMPUTED_VALUE"""),"Grundschule")</f>
        <v>Grundschule</v>
      </c>
      <c r="C25" s="2">
        <f>IFERROR(__xludf.DUMMYFUNCTION("""COMPUTED_VALUE"""),128.0)</f>
        <v>128</v>
      </c>
      <c r="D25" s="2" t="str">
        <f>IFERROR(__xludf.DUMMYFUNCTION("""COMPUTED_VALUE"""),"5.0")</f>
        <v>5.0</v>
      </c>
    </row>
    <row r="26">
      <c r="A26" s="2" t="str">
        <f>IFERROR(__xludf.DUMMYFUNCTION("""COMPUTED_VALUE"""),"Attendorn")</f>
        <v>Attendorn</v>
      </c>
      <c r="B26" s="2" t="str">
        <f>IFERROR(__xludf.DUMMYFUNCTION("""COMPUTED_VALUE"""),"Sekundarschule")</f>
        <v>Sekundarschule</v>
      </c>
      <c r="C26" s="2">
        <f>IFERROR(__xludf.DUMMYFUNCTION("""COMPUTED_VALUE"""),557.0)</f>
        <v>557</v>
      </c>
      <c r="D26" s="2" t="str">
        <f>IFERROR(__xludf.DUMMYFUNCTION("""COMPUTED_VALUE"""),"4.0")</f>
        <v>4.0</v>
      </c>
    </row>
    <row r="27">
      <c r="A27" s="2" t="str">
        <f>IFERROR(__xludf.DUMMYFUNCTION("""COMPUTED_VALUE"""),"Bad")</f>
        <v>Bad</v>
      </c>
      <c r="B27" s="2" t="str">
        <f>IFERROR(__xludf.DUMMYFUNCTION("""COMPUTED_VALUE"""),"Grundschule")</f>
        <v>Grundschule</v>
      </c>
      <c r="C27" s="2">
        <f>IFERROR(__xludf.DUMMYFUNCTION("""COMPUTED_VALUE"""),109.0)</f>
        <v>109</v>
      </c>
      <c r="D27" s="2" t="str">
        <f>IFERROR(__xludf.DUMMYFUNCTION("""COMPUTED_VALUE"""),"4.0")</f>
        <v>4.0</v>
      </c>
    </row>
    <row r="28">
      <c r="A28" s="2" t="str">
        <f>IFERROR(__xludf.DUMMYFUNCTION("""COMPUTED_VALUE"""),"Bad")</f>
        <v>Bad</v>
      </c>
      <c r="B28" s="2" t="str">
        <f>IFERROR(__xludf.DUMMYFUNCTION("""COMPUTED_VALUE"""),"Grundschule")</f>
        <v>Grundschule</v>
      </c>
      <c r="C28" s="2">
        <f>IFERROR(__xludf.DUMMYFUNCTION("""COMPUTED_VALUE"""),314.0)</f>
        <v>314</v>
      </c>
      <c r="D28" s="2" t="str">
        <f>IFERROR(__xludf.DUMMYFUNCTION("""COMPUTED_VALUE"""),"6.0")</f>
        <v>6.0</v>
      </c>
    </row>
    <row r="29">
      <c r="A29" s="2" t="str">
        <f>IFERROR(__xludf.DUMMYFUNCTION("""COMPUTED_VALUE"""),"Bad")</f>
        <v>Bad</v>
      </c>
      <c r="B29" s="2" t="str">
        <f>IFERROR(__xludf.DUMMYFUNCTION("""COMPUTED_VALUE"""),"Gymnasium")</f>
        <v>Gymnasium</v>
      </c>
      <c r="C29" s="2">
        <f>IFERROR(__xludf.DUMMYFUNCTION("""COMPUTED_VALUE"""),808.0)</f>
        <v>808</v>
      </c>
      <c r="D29" s="2" t="str">
        <f>IFERROR(__xludf.DUMMYFUNCTION("""COMPUTED_VALUE"""),"2.0")</f>
        <v>2.0</v>
      </c>
    </row>
    <row r="30">
      <c r="A30" s="2" t="str">
        <f>IFERROR(__xludf.DUMMYFUNCTION("""COMPUTED_VALUE"""),"Bad")</f>
        <v>Bad</v>
      </c>
      <c r="B30" s="2" t="str">
        <f>IFERROR(__xludf.DUMMYFUNCTION("""COMPUTED_VALUE"""),"Gesamtschule")</f>
        <v>Gesamtschule</v>
      </c>
      <c r="C30" s="2">
        <f>IFERROR(__xludf.DUMMYFUNCTION("""COMPUTED_VALUE"""),480.0)</f>
        <v>480</v>
      </c>
      <c r="D30" s="2" t="str">
        <f>IFERROR(__xludf.DUMMYFUNCTION("""COMPUTED_VALUE"""),"2.0")</f>
        <v>2.0</v>
      </c>
    </row>
    <row r="31">
      <c r="A31" s="2" t="str">
        <f>IFERROR(__xludf.DUMMYFUNCTION("""COMPUTED_VALUE"""),"Bad")</f>
        <v>Bad</v>
      </c>
      <c r="B31" s="2" t="str">
        <f>IFERROR(__xludf.DUMMYFUNCTION("""COMPUTED_VALUE"""),"Realschule")</f>
        <v>Realschule</v>
      </c>
      <c r="C31" s="2">
        <f>IFERROR(__xludf.DUMMYFUNCTION("""COMPUTED_VALUE"""),570.0)</f>
        <v>570</v>
      </c>
      <c r="D31" s="2" t="str">
        <f>IFERROR(__xludf.DUMMYFUNCTION("""COMPUTED_VALUE"""),"4.0")</f>
        <v>4.0</v>
      </c>
    </row>
    <row r="32">
      <c r="A32" s="2" t="str">
        <f>IFERROR(__xludf.DUMMYFUNCTION("""COMPUTED_VALUE"""),"Bad")</f>
        <v>Bad</v>
      </c>
      <c r="B32" s="2" t="str">
        <f>IFERROR(__xludf.DUMMYFUNCTION("""COMPUTED_VALUE"""),"Hauptschule")</f>
        <v>Hauptschule</v>
      </c>
      <c r="C32" s="2">
        <f>IFERROR(__xludf.DUMMYFUNCTION("""COMPUTED_VALUE"""),295.0)</f>
        <v>295</v>
      </c>
      <c r="D32" s="2" t="str">
        <f>IFERROR(__xludf.DUMMYFUNCTION("""COMPUTED_VALUE"""),"5.0")</f>
        <v>5.0</v>
      </c>
    </row>
    <row r="33">
      <c r="A33" s="2" t="str">
        <f>IFERROR(__xludf.DUMMYFUNCTION("""COMPUTED_VALUE"""),"Bad")</f>
        <v>Bad</v>
      </c>
      <c r="B33" s="2" t="str">
        <f>IFERROR(__xludf.DUMMYFUNCTION("""COMPUTED_VALUE"""),"Grundschule")</f>
        <v>Grundschule</v>
      </c>
      <c r="C33" s="2">
        <f>IFERROR(__xludf.DUMMYFUNCTION("""COMPUTED_VALUE"""),140.0)</f>
        <v>140</v>
      </c>
      <c r="D33" s="2" t="str">
        <f>IFERROR(__xludf.DUMMYFUNCTION("""COMPUTED_VALUE"""),"5.0")</f>
        <v>5.0</v>
      </c>
    </row>
    <row r="34">
      <c r="A34" s="2" t="str">
        <f>IFERROR(__xludf.DUMMYFUNCTION("""COMPUTED_VALUE"""),"Bad")</f>
        <v>Bad</v>
      </c>
      <c r="B34" s="2" t="str">
        <f>IFERROR(__xludf.DUMMYFUNCTION("""COMPUTED_VALUE"""),"Gesamtschule")</f>
        <v>Gesamtschule</v>
      </c>
      <c r="C34" s="2">
        <f>IFERROR(__xludf.DUMMYFUNCTION("""COMPUTED_VALUE"""),760.0)</f>
        <v>760</v>
      </c>
      <c r="D34" s="2" t="str">
        <f>IFERROR(__xludf.DUMMYFUNCTION("""COMPUTED_VALUE"""),"4.0")</f>
        <v>4.0</v>
      </c>
    </row>
    <row r="35">
      <c r="A35" s="2" t="str">
        <f>IFERROR(__xludf.DUMMYFUNCTION("""COMPUTED_VALUE"""),"Baesweiler")</f>
        <v>Baesweiler</v>
      </c>
      <c r="B35" s="2" t="str">
        <f>IFERROR(__xludf.DUMMYFUNCTION("""COMPUTED_VALUE"""),"Grundschule")</f>
        <v>Grundschule</v>
      </c>
      <c r="C35" s="2">
        <f>IFERROR(__xludf.DUMMYFUNCTION("""COMPUTED_VALUE"""),381.0)</f>
        <v>381</v>
      </c>
      <c r="D35" s="2" t="str">
        <f>IFERROR(__xludf.DUMMYFUNCTION("""COMPUTED_VALUE"""),"5.0")</f>
        <v>5.0</v>
      </c>
    </row>
    <row r="36">
      <c r="A36" s="2" t="str">
        <f>IFERROR(__xludf.DUMMYFUNCTION("""COMPUTED_VALUE"""),"Baesweiler")</f>
        <v>Baesweiler</v>
      </c>
      <c r="B36" s="2" t="str">
        <f>IFERROR(__xludf.DUMMYFUNCTION("""COMPUTED_VALUE"""),"Grundschule")</f>
        <v>Grundschule</v>
      </c>
      <c r="C36" s="2">
        <f>IFERROR(__xludf.DUMMYFUNCTION("""COMPUTED_VALUE"""),221.0)</f>
        <v>221</v>
      </c>
      <c r="D36" s="2" t="str">
        <f>IFERROR(__xludf.DUMMYFUNCTION("""COMPUTED_VALUE"""),"6.0")</f>
        <v>6.0</v>
      </c>
    </row>
    <row r="37">
      <c r="A37" s="2" t="str">
        <f>IFERROR(__xludf.DUMMYFUNCTION("""COMPUTED_VALUE"""),"Baesweiler")</f>
        <v>Baesweiler</v>
      </c>
      <c r="B37" s="2" t="str">
        <f>IFERROR(__xludf.DUMMYFUNCTION("""COMPUTED_VALUE"""),"Grundschule")</f>
        <v>Grundschule</v>
      </c>
      <c r="C37" s="2">
        <f>IFERROR(__xludf.DUMMYFUNCTION("""COMPUTED_VALUE"""),190.0)</f>
        <v>190</v>
      </c>
      <c r="D37" s="2" t="str">
        <f>IFERROR(__xludf.DUMMYFUNCTION("""COMPUTED_VALUE"""),"4.0")</f>
        <v>4.0</v>
      </c>
    </row>
    <row r="38">
      <c r="A38" s="2" t="str">
        <f>IFERROR(__xludf.DUMMYFUNCTION("""COMPUTED_VALUE"""),"Barntrup")</f>
        <v>Barntrup</v>
      </c>
      <c r="B38" s="2" t="str">
        <f>IFERROR(__xludf.DUMMYFUNCTION("""COMPUTED_VALUE"""),"Gymnasium")</f>
        <v>Gymnasium</v>
      </c>
      <c r="C38" s="2">
        <f>IFERROR(__xludf.DUMMYFUNCTION("""COMPUTED_VALUE"""),710.0)</f>
        <v>710</v>
      </c>
      <c r="D38" s="2" t="str">
        <f>IFERROR(__xludf.DUMMYFUNCTION("""COMPUTED_VALUE"""),"5.0")</f>
        <v>5.0</v>
      </c>
    </row>
    <row r="39">
      <c r="A39" s="2" t="str">
        <f>IFERROR(__xludf.DUMMYFUNCTION("""COMPUTED_VALUE"""),"Beckum")</f>
        <v>Beckum</v>
      </c>
      <c r="B39" s="2" t="str">
        <f>IFERROR(__xludf.DUMMYFUNCTION("""COMPUTED_VALUE"""),"Berufskolleg")</f>
        <v>Berufskolleg</v>
      </c>
      <c r="C39" s="2">
        <f>IFERROR(__xludf.DUMMYFUNCTION("""COMPUTED_VALUE"""),2900.0)</f>
        <v>2900</v>
      </c>
      <c r="D39" s="2" t="str">
        <f>IFERROR(__xludf.DUMMYFUNCTION("""COMPUTED_VALUE"""),"3.0")</f>
        <v>3.0</v>
      </c>
    </row>
    <row r="40">
      <c r="A40" s="2" t="str">
        <f>IFERROR(__xludf.DUMMYFUNCTION("""COMPUTED_VALUE"""),"Bedburg")</f>
        <v>Bedburg</v>
      </c>
      <c r="B40" s="2" t="str">
        <f>IFERROR(__xludf.DUMMYFUNCTION("""COMPUTED_VALUE"""),"Grundschule")</f>
        <v>Grundschule</v>
      </c>
      <c r="C40" s="2">
        <f>IFERROR(__xludf.DUMMYFUNCTION("""COMPUTED_VALUE"""),300.0)</f>
        <v>300</v>
      </c>
      <c r="D40" s="2" t="str">
        <f>IFERROR(__xludf.DUMMYFUNCTION("""COMPUTED_VALUE"""),"3.0")</f>
        <v>3.0</v>
      </c>
    </row>
    <row r="41">
      <c r="A41" s="2" t="str">
        <f>IFERROR(__xludf.DUMMYFUNCTION("""COMPUTED_VALUE"""),"Bedburg-Hau")</f>
        <v>Bedburg-Hau</v>
      </c>
      <c r="B41" s="2" t="str">
        <f>IFERROR(__xludf.DUMMYFUNCTION("""COMPUTED_VALUE"""),"Grundschule")</f>
        <v>Grundschule</v>
      </c>
      <c r="C41" s="2">
        <f>IFERROR(__xludf.DUMMYFUNCTION("""COMPUTED_VALUE"""),200.0)</f>
        <v>200</v>
      </c>
      <c r="D41" s="2" t="str">
        <f>IFERROR(__xludf.DUMMYFUNCTION("""COMPUTED_VALUE"""),"2.0")</f>
        <v>2.0</v>
      </c>
    </row>
    <row r="42">
      <c r="A42" s="2" t="str">
        <f>IFERROR(__xludf.DUMMYFUNCTION("""COMPUTED_VALUE"""),"Bergheim")</f>
        <v>Bergheim</v>
      </c>
      <c r="B42" s="2" t="str">
        <f>IFERROR(__xludf.DUMMYFUNCTION("""COMPUTED_VALUE"""),"Berufskolleg")</f>
        <v>Berufskolleg</v>
      </c>
      <c r="C42" s="2">
        <f>IFERROR(__xludf.DUMMYFUNCTION("""COMPUTED_VALUE"""),1030.0)</f>
        <v>1030</v>
      </c>
      <c r="D42" s="2" t="str">
        <f>IFERROR(__xludf.DUMMYFUNCTION("""COMPUTED_VALUE"""),"2.0")</f>
        <v>2.0</v>
      </c>
    </row>
    <row r="43">
      <c r="A43" s="2" t="str">
        <f>IFERROR(__xludf.DUMMYFUNCTION("""COMPUTED_VALUE"""),"Bergheim")</f>
        <v>Bergheim</v>
      </c>
      <c r="B43" s="2" t="str">
        <f>IFERROR(__xludf.DUMMYFUNCTION("""COMPUTED_VALUE"""),"Grundschule")</f>
        <v>Grundschule</v>
      </c>
      <c r="C43" s="2">
        <f>IFERROR(__xludf.DUMMYFUNCTION("""COMPUTED_VALUE"""),340.0)</f>
        <v>340</v>
      </c>
      <c r="D43" s="2" t="str">
        <f>IFERROR(__xludf.DUMMYFUNCTION("""COMPUTED_VALUE"""),"3.0")</f>
        <v>3.0</v>
      </c>
    </row>
    <row r="44">
      <c r="A44" s="2" t="str">
        <f>IFERROR(__xludf.DUMMYFUNCTION("""COMPUTED_VALUE"""),"Bergheim")</f>
        <v>Bergheim</v>
      </c>
      <c r="B44" s="2" t="str">
        <f>IFERROR(__xludf.DUMMYFUNCTION("""COMPUTED_VALUE"""),"Grundschule")</f>
        <v>Grundschule</v>
      </c>
      <c r="C44" s="2">
        <f>IFERROR(__xludf.DUMMYFUNCTION("""COMPUTED_VALUE"""),196.0)</f>
        <v>196</v>
      </c>
      <c r="D44" s="2" t="str">
        <f>IFERROR(__xludf.DUMMYFUNCTION("""COMPUTED_VALUE"""),"4.0")</f>
        <v>4.0</v>
      </c>
    </row>
    <row r="45">
      <c r="A45" s="2" t="str">
        <f>IFERROR(__xludf.DUMMYFUNCTION("""COMPUTED_VALUE"""),"Bergheim")</f>
        <v>Bergheim</v>
      </c>
      <c r="B45" s="2" t="str">
        <f>IFERROR(__xludf.DUMMYFUNCTION("""COMPUTED_VALUE"""),"Grundschule")</f>
        <v>Grundschule</v>
      </c>
      <c r="C45" s="2">
        <f>IFERROR(__xludf.DUMMYFUNCTION("""COMPUTED_VALUE"""),200.0)</f>
        <v>200</v>
      </c>
      <c r="D45" s="2" t="str">
        <f>IFERROR(__xludf.DUMMYFUNCTION("""COMPUTED_VALUE"""),"4.0")</f>
        <v>4.0</v>
      </c>
    </row>
    <row r="46">
      <c r="A46" s="2" t="str">
        <f>IFERROR(__xludf.DUMMYFUNCTION("""COMPUTED_VALUE"""),"Bergisch")</f>
        <v>Bergisch</v>
      </c>
      <c r="B46" s="2" t="str">
        <f>IFERROR(__xludf.DUMMYFUNCTION("""COMPUTED_VALUE"""),"Berufskolleg")</f>
        <v>Berufskolleg</v>
      </c>
      <c r="C46" s="2">
        <f>IFERROR(__xludf.DUMMYFUNCTION("""COMPUTED_VALUE"""),960.0)</f>
        <v>960</v>
      </c>
      <c r="D46" s="2" t="str">
        <f>IFERROR(__xludf.DUMMYFUNCTION("""COMPUTED_VALUE"""),"4.0")</f>
        <v>4.0</v>
      </c>
    </row>
    <row r="47">
      <c r="A47" s="2" t="str">
        <f>IFERROR(__xludf.DUMMYFUNCTION("""COMPUTED_VALUE"""),"Bergisch")</f>
        <v>Bergisch</v>
      </c>
      <c r="B47" s="2" t="str">
        <f>IFERROR(__xludf.DUMMYFUNCTION("""COMPUTED_VALUE"""),"Förderschule")</f>
        <v>Förderschule</v>
      </c>
      <c r="C47" s="2">
        <f>IFERROR(__xludf.DUMMYFUNCTION("""COMPUTED_VALUE"""),180.0)</f>
        <v>180</v>
      </c>
      <c r="D47" s="2" t="str">
        <f>IFERROR(__xludf.DUMMYFUNCTION("""COMPUTED_VALUE"""),"3.0")</f>
        <v>3.0</v>
      </c>
    </row>
    <row r="48">
      <c r="A48" s="2" t="str">
        <f>IFERROR(__xludf.DUMMYFUNCTION("""COMPUTED_VALUE"""),"Bergisch")</f>
        <v>Bergisch</v>
      </c>
      <c r="B48" s="2" t="str">
        <f>IFERROR(__xludf.DUMMYFUNCTION("""COMPUTED_VALUE"""),"Grundschule")</f>
        <v>Grundschule</v>
      </c>
      <c r="C48" s="2">
        <f>IFERROR(__xludf.DUMMYFUNCTION("""COMPUTED_VALUE"""),170.0)</f>
        <v>170</v>
      </c>
      <c r="D48" s="2" t="str">
        <f>IFERROR(__xludf.DUMMYFUNCTION("""COMPUTED_VALUE"""),"5.0")</f>
        <v>5.0</v>
      </c>
    </row>
    <row r="49">
      <c r="A49" s="2" t="str">
        <f>IFERROR(__xludf.DUMMYFUNCTION("""COMPUTED_VALUE"""),"Bergisch")</f>
        <v>Bergisch</v>
      </c>
      <c r="B49" s="2" t="str">
        <f>IFERROR(__xludf.DUMMYFUNCTION("""COMPUTED_VALUE"""),"Grundschule")</f>
        <v>Grundschule</v>
      </c>
      <c r="C49" s="2">
        <f>IFERROR(__xludf.DUMMYFUNCTION("""COMPUTED_VALUE"""),150.0)</f>
        <v>150</v>
      </c>
      <c r="D49" s="2" t="str">
        <f>IFERROR(__xludf.DUMMYFUNCTION("""COMPUTED_VALUE"""),"5.0")</f>
        <v>5.0</v>
      </c>
    </row>
    <row r="50">
      <c r="A50" s="2" t="str">
        <f>IFERROR(__xludf.DUMMYFUNCTION("""COMPUTED_VALUE"""),"Bergisch")</f>
        <v>Bergisch</v>
      </c>
      <c r="B50" s="2" t="str">
        <f>IFERROR(__xludf.DUMMYFUNCTION("""COMPUTED_VALUE"""),"Realschule")</f>
        <v>Realschule</v>
      </c>
      <c r="C50" s="2">
        <f>IFERROR(__xludf.DUMMYFUNCTION("""COMPUTED_VALUE"""),530.0)</f>
        <v>530</v>
      </c>
      <c r="D50" s="2" t="str">
        <f>IFERROR(__xludf.DUMMYFUNCTION("""COMPUTED_VALUE"""),"4.0")</f>
        <v>4.0</v>
      </c>
    </row>
    <row r="51">
      <c r="A51" s="2" t="str">
        <f>IFERROR(__xludf.DUMMYFUNCTION("""COMPUTED_VALUE"""),"Bergisch")</f>
        <v>Bergisch</v>
      </c>
      <c r="B51" s="2" t="str">
        <f>IFERROR(__xludf.DUMMYFUNCTION("""COMPUTED_VALUE"""),"Grundschule")</f>
        <v>Grundschule</v>
      </c>
      <c r="C51" s="2">
        <f>IFERROR(__xludf.DUMMYFUNCTION("""COMPUTED_VALUE"""),288.0)</f>
        <v>288</v>
      </c>
      <c r="D51" s="2" t="str">
        <f>IFERROR(__xludf.DUMMYFUNCTION("""COMPUTED_VALUE"""),"3.0")</f>
        <v>3.0</v>
      </c>
    </row>
    <row r="52">
      <c r="A52" s="2" t="str">
        <f>IFERROR(__xludf.DUMMYFUNCTION("""COMPUTED_VALUE"""),"Bergisch")</f>
        <v>Bergisch</v>
      </c>
      <c r="B52" s="2" t="str">
        <f>IFERROR(__xludf.DUMMYFUNCTION("""COMPUTED_VALUE"""),"Grundschule")</f>
        <v>Grundschule</v>
      </c>
      <c r="C52" s="2"/>
      <c r="D52" s="2" t="str">
        <f>IFERROR(__xludf.DUMMYFUNCTION("""COMPUTED_VALUE"""),"4.0")</f>
        <v>4.0</v>
      </c>
    </row>
    <row r="53">
      <c r="A53" s="2" t="str">
        <f>IFERROR(__xludf.DUMMYFUNCTION("""COMPUTED_VALUE"""),"Bergkamen")</f>
        <v>Bergkamen</v>
      </c>
      <c r="B53" s="2" t="str">
        <f>IFERROR(__xludf.DUMMYFUNCTION("""COMPUTED_VALUE"""),"Realschule")</f>
        <v>Realschule</v>
      </c>
      <c r="C53" s="2">
        <f>IFERROR(__xludf.DUMMYFUNCTION("""COMPUTED_VALUE"""),430.0)</f>
        <v>430</v>
      </c>
      <c r="D53" s="2" t="str">
        <f>IFERROR(__xludf.DUMMYFUNCTION("""COMPUTED_VALUE"""),"4.0")</f>
        <v>4.0</v>
      </c>
    </row>
    <row r="54">
      <c r="A54" s="2" t="str">
        <f>IFERROR(__xludf.DUMMYFUNCTION("""COMPUTED_VALUE"""),"Bergkamen")</f>
        <v>Bergkamen</v>
      </c>
      <c r="B54" s="2" t="str">
        <f>IFERROR(__xludf.DUMMYFUNCTION("""COMPUTED_VALUE"""),"Grundschule")</f>
        <v>Grundschule</v>
      </c>
      <c r="C54" s="2">
        <f>IFERROR(__xludf.DUMMYFUNCTION("""COMPUTED_VALUE"""),273.0)</f>
        <v>273</v>
      </c>
      <c r="D54" s="2" t="str">
        <f>IFERROR(__xludf.DUMMYFUNCTION("""COMPUTED_VALUE"""),"6.0")</f>
        <v>6.0</v>
      </c>
    </row>
    <row r="55">
      <c r="A55" s="2" t="str">
        <f>IFERROR(__xludf.DUMMYFUNCTION("""COMPUTED_VALUE"""),"Bergkamen")</f>
        <v>Bergkamen</v>
      </c>
      <c r="B55" s="2" t="str">
        <f>IFERROR(__xludf.DUMMYFUNCTION("""COMPUTED_VALUE"""),"Realschule")</f>
        <v>Realschule</v>
      </c>
      <c r="C55" s="2">
        <f>IFERROR(__xludf.DUMMYFUNCTION("""COMPUTED_VALUE"""),460.0)</f>
        <v>460</v>
      </c>
      <c r="D55" s="2" t="str">
        <f>IFERROR(__xludf.DUMMYFUNCTION("""COMPUTED_VALUE"""),"5.0")</f>
        <v>5.0</v>
      </c>
    </row>
    <row r="56">
      <c r="A56" s="2" t="str">
        <f>IFERROR(__xludf.DUMMYFUNCTION("""COMPUTED_VALUE"""),"Bergkamen")</f>
        <v>Bergkamen</v>
      </c>
      <c r="B56" s="2" t="str">
        <f>IFERROR(__xludf.DUMMYFUNCTION("""COMPUTED_VALUE"""),"Grundschule")</f>
        <v>Grundschule</v>
      </c>
      <c r="C56" s="2">
        <f>IFERROR(__xludf.DUMMYFUNCTION("""COMPUTED_VALUE"""),260.0)</f>
        <v>260</v>
      </c>
      <c r="D56" s="2" t="str">
        <f>IFERROR(__xludf.DUMMYFUNCTION("""COMPUTED_VALUE"""),"6.0")</f>
        <v>6.0</v>
      </c>
    </row>
    <row r="57">
      <c r="A57" s="2" t="str">
        <f>IFERROR(__xludf.DUMMYFUNCTION("""COMPUTED_VALUE"""),"Bergkamen")</f>
        <v>Bergkamen</v>
      </c>
      <c r="B57" s="2" t="str">
        <f>IFERROR(__xludf.DUMMYFUNCTION("""COMPUTED_VALUE"""),"Gymnasium")</f>
        <v>Gymnasium</v>
      </c>
      <c r="C57" s="2">
        <f>IFERROR(__xludf.DUMMYFUNCTION("""COMPUTED_VALUE"""),800.0)</f>
        <v>800</v>
      </c>
      <c r="D57" s="2" t="str">
        <f>IFERROR(__xludf.DUMMYFUNCTION("""COMPUTED_VALUE"""),"3.0")</f>
        <v>3.0</v>
      </c>
    </row>
    <row r="58">
      <c r="A58" s="2" t="str">
        <f>IFERROR(__xludf.DUMMYFUNCTION("""COMPUTED_VALUE"""),"Beverungen")</f>
        <v>Beverungen</v>
      </c>
      <c r="B58" s="2" t="str">
        <f>IFERROR(__xludf.DUMMYFUNCTION("""COMPUTED_VALUE"""),"Sekundarschule")</f>
        <v>Sekundarschule</v>
      </c>
      <c r="C58" s="2">
        <f>IFERROR(__xludf.DUMMYFUNCTION("""COMPUTED_VALUE"""),445.0)</f>
        <v>445</v>
      </c>
      <c r="D58" s="2" t="str">
        <f>IFERROR(__xludf.DUMMYFUNCTION("""COMPUTED_VALUE"""),"4.0")</f>
        <v>4.0</v>
      </c>
    </row>
    <row r="59">
      <c r="A59" s="2" t="str">
        <f>IFERROR(__xludf.DUMMYFUNCTION("""COMPUTED_VALUE"""),"Beverungen")</f>
        <v>Beverungen</v>
      </c>
      <c r="B59" s="2" t="str">
        <f>IFERROR(__xludf.DUMMYFUNCTION("""COMPUTED_VALUE"""),"Gymnasium")</f>
        <v>Gymnasium</v>
      </c>
      <c r="C59" s="2">
        <f>IFERROR(__xludf.DUMMYFUNCTION("""COMPUTED_VALUE"""),545.0)</f>
        <v>545</v>
      </c>
      <c r="D59" s="2" t="str">
        <f>IFERROR(__xludf.DUMMYFUNCTION("""COMPUTED_VALUE"""),"3.0")</f>
        <v>3.0</v>
      </c>
    </row>
    <row r="60">
      <c r="A60" s="2" t="str">
        <f>IFERROR(__xludf.DUMMYFUNCTION("""COMPUTED_VALUE"""),"Bielefeld")</f>
        <v>Bielefeld</v>
      </c>
      <c r="B60" s="2" t="str">
        <f>IFERROR(__xludf.DUMMYFUNCTION("""COMPUTED_VALUE"""),"Grundschule")</f>
        <v>Grundschule</v>
      </c>
      <c r="C60" s="2">
        <f>IFERROR(__xludf.DUMMYFUNCTION("""COMPUTED_VALUE"""),270.0)</f>
        <v>270</v>
      </c>
      <c r="D60" s="2" t="str">
        <f>IFERROR(__xludf.DUMMYFUNCTION("""COMPUTED_VALUE"""),"4.0")</f>
        <v>4.0</v>
      </c>
    </row>
    <row r="61">
      <c r="A61" s="2" t="str">
        <f>IFERROR(__xludf.DUMMYFUNCTION("""COMPUTED_VALUE"""),"Bielefeld")</f>
        <v>Bielefeld</v>
      </c>
      <c r="B61" s="2" t="str">
        <f>IFERROR(__xludf.DUMMYFUNCTION("""COMPUTED_VALUE"""),"Berufskolleg")</f>
        <v>Berufskolleg</v>
      </c>
      <c r="C61" s="2">
        <f>IFERROR(__xludf.DUMMYFUNCTION("""COMPUTED_VALUE"""),1800.0)</f>
        <v>1800</v>
      </c>
      <c r="D61" s="2" t="str">
        <f>IFERROR(__xludf.DUMMYFUNCTION("""COMPUTED_VALUE"""),"5.0")</f>
        <v>5.0</v>
      </c>
    </row>
    <row r="62">
      <c r="A62" s="2" t="str">
        <f>IFERROR(__xludf.DUMMYFUNCTION("""COMPUTED_VALUE"""),"Bielefeld")</f>
        <v>Bielefeld</v>
      </c>
      <c r="B62" s="2" t="str">
        <f>IFERROR(__xludf.DUMMYFUNCTION("""COMPUTED_VALUE"""),"Berufskolleg")</f>
        <v>Berufskolleg</v>
      </c>
      <c r="C62" s="2">
        <f>IFERROR(__xludf.DUMMYFUNCTION("""COMPUTED_VALUE"""),3900.0)</f>
        <v>3900</v>
      </c>
      <c r="D62" s="2" t="str">
        <f>IFERROR(__xludf.DUMMYFUNCTION("""COMPUTED_VALUE"""),"2.0")</f>
        <v>2.0</v>
      </c>
    </row>
    <row r="63">
      <c r="A63" s="2" t="str">
        <f>IFERROR(__xludf.DUMMYFUNCTION("""COMPUTED_VALUE"""),"Bielefeld")</f>
        <v>Bielefeld</v>
      </c>
      <c r="B63" s="2" t="str">
        <f>IFERROR(__xludf.DUMMYFUNCTION("""COMPUTED_VALUE"""),"Berufskolleg")</f>
        <v>Berufskolleg</v>
      </c>
      <c r="C63" s="2">
        <f>IFERROR(__xludf.DUMMYFUNCTION("""COMPUTED_VALUE"""),2150.0)</f>
        <v>2150</v>
      </c>
      <c r="D63" s="2" t="str">
        <f>IFERROR(__xludf.DUMMYFUNCTION("""COMPUTED_VALUE"""),"2.0")</f>
        <v>2.0</v>
      </c>
    </row>
    <row r="64">
      <c r="A64" s="2" t="str">
        <f>IFERROR(__xludf.DUMMYFUNCTION("""COMPUTED_VALUE"""),"Bielefeld")</f>
        <v>Bielefeld</v>
      </c>
      <c r="B64" s="2" t="str">
        <f>IFERROR(__xludf.DUMMYFUNCTION("""COMPUTED_VALUE"""),"Grundschule")</f>
        <v>Grundschule</v>
      </c>
      <c r="C64" s="2">
        <f>IFERROR(__xludf.DUMMYFUNCTION("""COMPUTED_VALUE"""),245.0)</f>
        <v>245</v>
      </c>
      <c r="D64" s="2" t="str">
        <f>IFERROR(__xludf.DUMMYFUNCTION("""COMPUTED_VALUE"""),"3.0")</f>
        <v>3.0</v>
      </c>
    </row>
    <row r="65">
      <c r="A65" s="2" t="str">
        <f>IFERROR(__xludf.DUMMYFUNCTION("""COMPUTED_VALUE"""),"Bielefeld")</f>
        <v>Bielefeld</v>
      </c>
      <c r="B65" s="2" t="str">
        <f>IFERROR(__xludf.DUMMYFUNCTION("""COMPUTED_VALUE"""),"Grundschule")</f>
        <v>Grundschule</v>
      </c>
      <c r="C65" s="2">
        <f>IFERROR(__xludf.DUMMYFUNCTION("""COMPUTED_VALUE"""),292.0)</f>
        <v>292</v>
      </c>
      <c r="D65" s="2" t="str">
        <f>IFERROR(__xludf.DUMMYFUNCTION("""COMPUTED_VALUE"""),"5.0")</f>
        <v>5.0</v>
      </c>
    </row>
    <row r="66">
      <c r="A66" s="2" t="str">
        <f>IFERROR(__xludf.DUMMYFUNCTION("""COMPUTED_VALUE"""),"Bielefeld")</f>
        <v>Bielefeld</v>
      </c>
      <c r="B66" s="2" t="str">
        <f>IFERROR(__xludf.DUMMYFUNCTION("""COMPUTED_VALUE"""),"Weiterbildungskolleg")</f>
        <v>Weiterbildungskolleg</v>
      </c>
      <c r="C66" s="2">
        <f>IFERROR(__xludf.DUMMYFUNCTION("""COMPUTED_VALUE"""),430.0)</f>
        <v>430</v>
      </c>
      <c r="D66" s="2" t="str">
        <f>IFERROR(__xludf.DUMMYFUNCTION("""COMPUTED_VALUE"""),"3.0")</f>
        <v>3.0</v>
      </c>
    </row>
    <row r="67">
      <c r="A67" s="2" t="str">
        <f>IFERROR(__xludf.DUMMYFUNCTION("""COMPUTED_VALUE"""),"Bielefeld")</f>
        <v>Bielefeld</v>
      </c>
      <c r="B67" s="2" t="str">
        <f>IFERROR(__xludf.DUMMYFUNCTION("""COMPUTED_VALUE"""),"Realschule")</f>
        <v>Realschule</v>
      </c>
      <c r="C67" s="2">
        <f>IFERROR(__xludf.DUMMYFUNCTION("""COMPUTED_VALUE"""),600.0)</f>
        <v>600</v>
      </c>
      <c r="D67" s="2" t="str">
        <f>IFERROR(__xludf.DUMMYFUNCTION("""COMPUTED_VALUE"""),"5.0")</f>
        <v>5.0</v>
      </c>
    </row>
    <row r="68">
      <c r="A68" s="2" t="str">
        <f>IFERROR(__xludf.DUMMYFUNCTION("""COMPUTED_VALUE"""),"Bielefeld")</f>
        <v>Bielefeld</v>
      </c>
      <c r="B68" s="2" t="str">
        <f>IFERROR(__xludf.DUMMYFUNCTION("""COMPUTED_VALUE"""),"Gymnasium")</f>
        <v>Gymnasium</v>
      </c>
      <c r="C68" s="2">
        <f>IFERROR(__xludf.DUMMYFUNCTION("""COMPUTED_VALUE"""),960.0)</f>
        <v>960</v>
      </c>
      <c r="D68" s="2" t="str">
        <f>IFERROR(__xludf.DUMMYFUNCTION("""COMPUTED_VALUE"""),"2.0")</f>
        <v>2.0</v>
      </c>
    </row>
    <row r="69">
      <c r="A69" s="2" t="str">
        <f>IFERROR(__xludf.DUMMYFUNCTION("""COMPUTED_VALUE"""),"Bielefeld")</f>
        <v>Bielefeld</v>
      </c>
      <c r="B69" s="2" t="str">
        <f>IFERROR(__xludf.DUMMYFUNCTION("""COMPUTED_VALUE"""),"Gymnasium")</f>
        <v>Gymnasium</v>
      </c>
      <c r="C69" s="2">
        <f>IFERROR(__xludf.DUMMYFUNCTION("""COMPUTED_VALUE"""),957.0)</f>
        <v>957</v>
      </c>
      <c r="D69" s="2" t="str">
        <f>IFERROR(__xludf.DUMMYFUNCTION("""COMPUTED_VALUE"""),"5.0")</f>
        <v>5.0</v>
      </c>
    </row>
    <row r="70">
      <c r="A70" s="2" t="str">
        <f>IFERROR(__xludf.DUMMYFUNCTION("""COMPUTED_VALUE"""),"Bielefeld")</f>
        <v>Bielefeld</v>
      </c>
      <c r="B70" s="2" t="str">
        <f>IFERROR(__xludf.DUMMYFUNCTION("""COMPUTED_VALUE"""),"Gesamtschule")</f>
        <v>Gesamtschule</v>
      </c>
      <c r="C70" s="2">
        <f>IFERROR(__xludf.DUMMYFUNCTION("""COMPUTED_VALUE"""),709.0)</f>
        <v>709</v>
      </c>
      <c r="D70" s="2" t="str">
        <f>IFERROR(__xludf.DUMMYFUNCTION("""COMPUTED_VALUE"""),"4.0")</f>
        <v>4.0</v>
      </c>
    </row>
    <row r="71">
      <c r="A71" s="2" t="str">
        <f>IFERROR(__xludf.DUMMYFUNCTION("""COMPUTED_VALUE"""),"Bielefeld")</f>
        <v>Bielefeld</v>
      </c>
      <c r="B71" s="2" t="str">
        <f>IFERROR(__xludf.DUMMYFUNCTION("""COMPUTED_VALUE"""),"Sonstiges")</f>
        <v>Sonstiges</v>
      </c>
      <c r="C71" s="2">
        <f>IFERROR(__xludf.DUMMYFUNCTION("""COMPUTED_VALUE"""),550.0)</f>
        <v>550</v>
      </c>
      <c r="D71" s="2" t="str">
        <f>IFERROR(__xludf.DUMMYFUNCTION("""COMPUTED_VALUE"""),"2.0")</f>
        <v>2.0</v>
      </c>
    </row>
    <row r="72">
      <c r="A72" s="2" t="str">
        <f>IFERROR(__xludf.DUMMYFUNCTION("""COMPUTED_VALUE"""),"Bielefeld")</f>
        <v>Bielefeld</v>
      </c>
      <c r="B72" s="2" t="str">
        <f>IFERROR(__xludf.DUMMYFUNCTION("""COMPUTED_VALUE"""),"Realschule")</f>
        <v>Realschule</v>
      </c>
      <c r="C72" s="2">
        <f>IFERROR(__xludf.DUMMYFUNCTION("""COMPUTED_VALUE"""),165.0)</f>
        <v>165</v>
      </c>
      <c r="D72" s="2" t="str">
        <f>IFERROR(__xludf.DUMMYFUNCTION("""COMPUTED_VALUE"""),"5.0")</f>
        <v>5.0</v>
      </c>
    </row>
    <row r="73">
      <c r="A73" s="2" t="str">
        <f>IFERROR(__xludf.DUMMYFUNCTION("""COMPUTED_VALUE"""),"Bielefeld")</f>
        <v>Bielefeld</v>
      </c>
      <c r="B73" s="2" t="str">
        <f>IFERROR(__xludf.DUMMYFUNCTION("""COMPUTED_VALUE"""),"Realschule")</f>
        <v>Realschule</v>
      </c>
      <c r="C73" s="2">
        <f>IFERROR(__xludf.DUMMYFUNCTION("""COMPUTED_VALUE"""),725.0)</f>
        <v>725</v>
      </c>
      <c r="D73" s="2" t="str">
        <f>IFERROR(__xludf.DUMMYFUNCTION("""COMPUTED_VALUE"""),"5.0")</f>
        <v>5.0</v>
      </c>
    </row>
    <row r="74">
      <c r="A74" s="2" t="str">
        <f>IFERROR(__xludf.DUMMYFUNCTION("""COMPUTED_VALUE"""),"Bielefeld")</f>
        <v>Bielefeld</v>
      </c>
      <c r="B74" s="2" t="str">
        <f>IFERROR(__xludf.DUMMYFUNCTION("""COMPUTED_VALUE"""),"Förderschule")</f>
        <v>Förderschule</v>
      </c>
      <c r="C74" s="2">
        <f>IFERROR(__xludf.DUMMYFUNCTION("""COMPUTED_VALUE"""),207.0)</f>
        <v>207</v>
      </c>
      <c r="D74" s="2" t="str">
        <f>IFERROR(__xludf.DUMMYFUNCTION("""COMPUTED_VALUE"""),"3.0")</f>
        <v>3.0</v>
      </c>
    </row>
    <row r="75">
      <c r="A75" s="2" t="str">
        <f>IFERROR(__xludf.DUMMYFUNCTION("""COMPUTED_VALUE"""),"Bielefeld")</f>
        <v>Bielefeld</v>
      </c>
      <c r="B75" s="2" t="str">
        <f>IFERROR(__xludf.DUMMYFUNCTION("""COMPUTED_VALUE"""),"Förderschule")</f>
        <v>Förderschule</v>
      </c>
      <c r="C75" s="2">
        <f>IFERROR(__xludf.DUMMYFUNCTION("""COMPUTED_VALUE"""),65.0)</f>
        <v>65</v>
      </c>
      <c r="D75" s="2" t="str">
        <f>IFERROR(__xludf.DUMMYFUNCTION("""COMPUTED_VALUE"""),"2.0")</f>
        <v>2.0</v>
      </c>
    </row>
    <row r="76">
      <c r="A76" s="2" t="str">
        <f>IFERROR(__xludf.DUMMYFUNCTION("""COMPUTED_VALUE"""),"Bielefeld")</f>
        <v>Bielefeld</v>
      </c>
      <c r="B76" s="2" t="str">
        <f>IFERROR(__xludf.DUMMYFUNCTION("""COMPUTED_VALUE"""),"Sekundarschule")</f>
        <v>Sekundarschule</v>
      </c>
      <c r="C76" s="2">
        <f>IFERROR(__xludf.DUMMYFUNCTION("""COMPUTED_VALUE"""),375.0)</f>
        <v>375</v>
      </c>
      <c r="D76" s="2" t="str">
        <f>IFERROR(__xludf.DUMMYFUNCTION("""COMPUTED_VALUE"""),"2.0")</f>
        <v>2.0</v>
      </c>
    </row>
    <row r="77">
      <c r="A77" s="2" t="str">
        <f>IFERROR(__xludf.DUMMYFUNCTION("""COMPUTED_VALUE"""),"Bielefeld")</f>
        <v>Bielefeld</v>
      </c>
      <c r="B77" s="2" t="str">
        <f>IFERROR(__xludf.DUMMYFUNCTION("""COMPUTED_VALUE"""),"Sekundarschule")</f>
        <v>Sekundarschule</v>
      </c>
      <c r="C77" s="2">
        <f>IFERROR(__xludf.DUMMYFUNCTION("""COMPUTED_VALUE"""),225.0)</f>
        <v>225</v>
      </c>
      <c r="D77" s="2" t="str">
        <f>IFERROR(__xludf.DUMMYFUNCTION("""COMPUTED_VALUE"""),"4.0")</f>
        <v>4.0</v>
      </c>
    </row>
    <row r="78">
      <c r="A78" s="2" t="str">
        <f>IFERROR(__xludf.DUMMYFUNCTION("""COMPUTED_VALUE"""),"Bielefeld")</f>
        <v>Bielefeld</v>
      </c>
      <c r="B78" s="2" t="str">
        <f>IFERROR(__xludf.DUMMYFUNCTION("""COMPUTED_VALUE"""),"Grundschule")</f>
        <v>Grundschule</v>
      </c>
      <c r="C78" s="2">
        <f>IFERROR(__xludf.DUMMYFUNCTION("""COMPUTED_VALUE"""),218.0)</f>
        <v>218</v>
      </c>
      <c r="D78" s="2" t="str">
        <f>IFERROR(__xludf.DUMMYFUNCTION("""COMPUTED_VALUE"""),"5.0")</f>
        <v>5.0</v>
      </c>
    </row>
    <row r="79">
      <c r="A79" s="2" t="str">
        <f>IFERROR(__xludf.DUMMYFUNCTION("""COMPUTED_VALUE"""),"Bielefeld")</f>
        <v>Bielefeld</v>
      </c>
      <c r="B79" s="2" t="str">
        <f>IFERROR(__xludf.DUMMYFUNCTION("""COMPUTED_VALUE"""),"Grundschule")</f>
        <v>Grundschule</v>
      </c>
      <c r="C79" s="2">
        <f>IFERROR(__xludf.DUMMYFUNCTION("""COMPUTED_VALUE"""),199.0)</f>
        <v>199</v>
      </c>
      <c r="D79" s="2" t="str">
        <f>IFERROR(__xludf.DUMMYFUNCTION("""COMPUTED_VALUE"""),"5.0")</f>
        <v>5.0</v>
      </c>
    </row>
    <row r="80">
      <c r="A80" s="2" t="str">
        <f>IFERROR(__xludf.DUMMYFUNCTION("""COMPUTED_VALUE"""),"Bielefeld")</f>
        <v>Bielefeld</v>
      </c>
      <c r="B80" s="2" t="str">
        <f>IFERROR(__xludf.DUMMYFUNCTION("""COMPUTED_VALUE"""),"Grundschule")</f>
        <v>Grundschule</v>
      </c>
      <c r="C80" s="2"/>
      <c r="D80" s="2"/>
    </row>
    <row r="81">
      <c r="A81" s="2" t="str">
        <f>IFERROR(__xludf.DUMMYFUNCTION("""COMPUTED_VALUE"""),"Bielefeld")</f>
        <v>Bielefeld</v>
      </c>
      <c r="B81" s="2" t="str">
        <f>IFERROR(__xludf.DUMMYFUNCTION("""COMPUTED_VALUE"""),"Grundschule")</f>
        <v>Grundschule</v>
      </c>
      <c r="C81" s="2">
        <f>IFERROR(__xludf.DUMMYFUNCTION("""COMPUTED_VALUE"""),344.0)</f>
        <v>344</v>
      </c>
      <c r="D81" s="2" t="str">
        <f>IFERROR(__xludf.DUMMYFUNCTION("""COMPUTED_VALUE"""),"5.0")</f>
        <v>5.0</v>
      </c>
    </row>
    <row r="82">
      <c r="A82" s="2" t="str">
        <f>IFERROR(__xludf.DUMMYFUNCTION("""COMPUTED_VALUE"""),"Blomberg")</f>
        <v>Blomberg</v>
      </c>
      <c r="B82" s="2" t="str">
        <f>IFERROR(__xludf.DUMMYFUNCTION("""COMPUTED_VALUE"""),"Grundschule")</f>
        <v>Grundschule</v>
      </c>
      <c r="C82" s="2">
        <f>IFERROR(__xludf.DUMMYFUNCTION("""COMPUTED_VALUE"""),95.0)</f>
        <v>95</v>
      </c>
      <c r="D82" s="2" t="str">
        <f>IFERROR(__xludf.DUMMYFUNCTION("""COMPUTED_VALUE"""),"2.0")</f>
        <v>2.0</v>
      </c>
    </row>
    <row r="83">
      <c r="A83" s="2" t="str">
        <f>IFERROR(__xludf.DUMMYFUNCTION("""COMPUTED_VALUE"""),"Bocholt")</f>
        <v>Bocholt</v>
      </c>
      <c r="B83" s="2" t="str">
        <f>IFERROR(__xludf.DUMMYFUNCTION("""COMPUTED_VALUE"""),"Berufskolleg")</f>
        <v>Berufskolleg</v>
      </c>
      <c r="C83" s="2">
        <f>IFERROR(__xludf.DUMMYFUNCTION("""COMPUTED_VALUE"""),378.0)</f>
        <v>378</v>
      </c>
      <c r="D83" s="2"/>
    </row>
    <row r="84">
      <c r="A84" s="2" t="str">
        <f>IFERROR(__xludf.DUMMYFUNCTION("""COMPUTED_VALUE"""),"Bocholt")</f>
        <v>Bocholt</v>
      </c>
      <c r="B84" s="2" t="str">
        <f>IFERROR(__xludf.DUMMYFUNCTION("""COMPUTED_VALUE"""),"Hauptschule")</f>
        <v>Hauptschule</v>
      </c>
      <c r="C84" s="2">
        <f>IFERROR(__xludf.DUMMYFUNCTION("""COMPUTED_VALUE"""),270.0)</f>
        <v>270</v>
      </c>
      <c r="D84" s="2" t="str">
        <f>IFERROR(__xludf.DUMMYFUNCTION("""COMPUTED_VALUE"""),"6.0")</f>
        <v>6.0</v>
      </c>
    </row>
    <row r="85">
      <c r="A85" s="2" t="str">
        <f>IFERROR(__xludf.DUMMYFUNCTION("""COMPUTED_VALUE"""),"Bochum")</f>
        <v>Bochum</v>
      </c>
      <c r="B85" s="2" t="str">
        <f>IFERROR(__xludf.DUMMYFUNCTION("""COMPUTED_VALUE"""),"Grundschule")</f>
        <v>Grundschule</v>
      </c>
      <c r="C85" s="2">
        <f>IFERROR(__xludf.DUMMYFUNCTION("""COMPUTED_VALUE"""),256.0)</f>
        <v>256</v>
      </c>
      <c r="D85" s="2" t="str">
        <f>IFERROR(__xludf.DUMMYFUNCTION("""COMPUTED_VALUE"""),"5.0")</f>
        <v>5.0</v>
      </c>
    </row>
    <row r="86">
      <c r="A86" s="2" t="str">
        <f>IFERROR(__xludf.DUMMYFUNCTION("""COMPUTED_VALUE"""),"Bochum")</f>
        <v>Bochum</v>
      </c>
      <c r="B86" s="2" t="str">
        <f>IFERROR(__xludf.DUMMYFUNCTION("""COMPUTED_VALUE"""),"Berufskolleg")</f>
        <v>Berufskolleg</v>
      </c>
      <c r="C86" s="2">
        <f>IFERROR(__xludf.DUMMYFUNCTION("""COMPUTED_VALUE"""),2000.0)</f>
        <v>2000</v>
      </c>
      <c r="D86" s="2" t="str">
        <f>IFERROR(__xludf.DUMMYFUNCTION("""COMPUTED_VALUE"""),"1.0")</f>
        <v>1.0</v>
      </c>
    </row>
    <row r="87">
      <c r="A87" s="2" t="str">
        <f>IFERROR(__xludf.DUMMYFUNCTION("""COMPUTED_VALUE"""),"Bochum")</f>
        <v>Bochum</v>
      </c>
      <c r="B87" s="2" t="str">
        <f>IFERROR(__xludf.DUMMYFUNCTION("""COMPUTED_VALUE"""),"Grundschule")</f>
        <v>Grundschule</v>
      </c>
      <c r="C87" s="2">
        <f>IFERROR(__xludf.DUMMYFUNCTION("""COMPUTED_VALUE"""),206.0)</f>
        <v>206</v>
      </c>
      <c r="D87" s="2" t="str">
        <f>IFERROR(__xludf.DUMMYFUNCTION("""COMPUTED_VALUE"""),"5.0")</f>
        <v>5.0</v>
      </c>
    </row>
    <row r="88">
      <c r="A88" s="2" t="str">
        <f>IFERROR(__xludf.DUMMYFUNCTION("""COMPUTED_VALUE"""),"Bochum")</f>
        <v>Bochum</v>
      </c>
      <c r="B88" s="2" t="str">
        <f>IFERROR(__xludf.DUMMYFUNCTION("""COMPUTED_VALUE"""),"Gesamtschule")</f>
        <v>Gesamtschule</v>
      </c>
      <c r="C88" s="2">
        <f>IFERROR(__xludf.DUMMYFUNCTION("""COMPUTED_VALUE"""),1400.0)</f>
        <v>1400</v>
      </c>
      <c r="D88" s="2" t="str">
        <f>IFERROR(__xludf.DUMMYFUNCTION("""COMPUTED_VALUE"""),"4.0")</f>
        <v>4.0</v>
      </c>
    </row>
    <row r="89">
      <c r="A89" s="2" t="str">
        <f>IFERROR(__xludf.DUMMYFUNCTION("""COMPUTED_VALUE"""),"Bochum")</f>
        <v>Bochum</v>
      </c>
      <c r="B89" s="2" t="str">
        <f>IFERROR(__xludf.DUMMYFUNCTION("""COMPUTED_VALUE"""),"Grundschule")</f>
        <v>Grundschule</v>
      </c>
      <c r="C89" s="2">
        <f>IFERROR(__xludf.DUMMYFUNCTION("""COMPUTED_VALUE"""),322.0)</f>
        <v>322</v>
      </c>
      <c r="D89" s="2" t="str">
        <f>IFERROR(__xludf.DUMMYFUNCTION("""COMPUTED_VALUE"""),"6.0")</f>
        <v>6.0</v>
      </c>
    </row>
    <row r="90">
      <c r="A90" s="2" t="str">
        <f>IFERROR(__xludf.DUMMYFUNCTION("""COMPUTED_VALUE"""),"Bochum")</f>
        <v>Bochum</v>
      </c>
      <c r="B90" s="2" t="str">
        <f>IFERROR(__xludf.DUMMYFUNCTION("""COMPUTED_VALUE"""),"Grundschule")</f>
        <v>Grundschule</v>
      </c>
      <c r="C90" s="2">
        <f>IFERROR(__xludf.DUMMYFUNCTION("""COMPUTED_VALUE"""),360.0)</f>
        <v>360</v>
      </c>
      <c r="D90" s="2" t="str">
        <f>IFERROR(__xludf.DUMMYFUNCTION("""COMPUTED_VALUE"""),"6.0")</f>
        <v>6.0</v>
      </c>
    </row>
    <row r="91">
      <c r="A91" s="2" t="str">
        <f>IFERROR(__xludf.DUMMYFUNCTION("""COMPUTED_VALUE"""),"Bochum")</f>
        <v>Bochum</v>
      </c>
      <c r="B91" s="2" t="str">
        <f>IFERROR(__xludf.DUMMYFUNCTION("""COMPUTED_VALUE"""),"Grundschule")</f>
        <v>Grundschule</v>
      </c>
      <c r="C91" s="2">
        <f>IFERROR(__xludf.DUMMYFUNCTION("""COMPUTED_VALUE"""),214.0)</f>
        <v>214</v>
      </c>
      <c r="D91" s="2" t="str">
        <f>IFERROR(__xludf.DUMMYFUNCTION("""COMPUTED_VALUE"""),"5.0")</f>
        <v>5.0</v>
      </c>
    </row>
    <row r="92">
      <c r="A92" s="2" t="str">
        <f>IFERROR(__xludf.DUMMYFUNCTION("""COMPUTED_VALUE"""),"Bochum")</f>
        <v>Bochum</v>
      </c>
      <c r="B92" s="2" t="str">
        <f>IFERROR(__xludf.DUMMYFUNCTION("""COMPUTED_VALUE"""),"Grundschule")</f>
        <v>Grundschule</v>
      </c>
      <c r="C92" s="2">
        <f>IFERROR(__xludf.DUMMYFUNCTION("""COMPUTED_VALUE"""),210.0)</f>
        <v>210</v>
      </c>
      <c r="D92" s="2" t="str">
        <f>IFERROR(__xludf.DUMMYFUNCTION("""COMPUTED_VALUE"""),"6.0")</f>
        <v>6.0</v>
      </c>
    </row>
    <row r="93">
      <c r="A93" s="2" t="str">
        <f>IFERROR(__xludf.DUMMYFUNCTION("""COMPUTED_VALUE"""),"Bochum")</f>
        <v>Bochum</v>
      </c>
      <c r="B93" s="2" t="str">
        <f>IFERROR(__xludf.DUMMYFUNCTION("""COMPUTED_VALUE"""),"Gymnasium")</f>
        <v>Gymnasium</v>
      </c>
      <c r="C93" s="2">
        <f>IFERROR(__xludf.DUMMYFUNCTION("""COMPUTED_VALUE"""),650.0)</f>
        <v>650</v>
      </c>
      <c r="D93" s="2" t="str">
        <f>IFERROR(__xludf.DUMMYFUNCTION("""COMPUTED_VALUE"""),"4.0")</f>
        <v>4.0</v>
      </c>
    </row>
    <row r="94">
      <c r="A94" s="2" t="str">
        <f>IFERROR(__xludf.DUMMYFUNCTION("""COMPUTED_VALUE"""),"Bochum")</f>
        <v>Bochum</v>
      </c>
      <c r="B94" s="2" t="str">
        <f>IFERROR(__xludf.DUMMYFUNCTION("""COMPUTED_VALUE"""),"Grundschule")</f>
        <v>Grundschule</v>
      </c>
      <c r="C94" s="2">
        <f>IFERROR(__xludf.DUMMYFUNCTION("""COMPUTED_VALUE"""),195.0)</f>
        <v>195</v>
      </c>
      <c r="D94" s="2" t="str">
        <f>IFERROR(__xludf.DUMMYFUNCTION("""COMPUTED_VALUE"""),"5.0")</f>
        <v>5.0</v>
      </c>
    </row>
    <row r="95">
      <c r="A95" s="2" t="str">
        <f>IFERROR(__xludf.DUMMYFUNCTION("""COMPUTED_VALUE"""),"Bochum")</f>
        <v>Bochum</v>
      </c>
      <c r="B95" s="2" t="str">
        <f>IFERROR(__xludf.DUMMYFUNCTION("""COMPUTED_VALUE"""),"Grundschule")</f>
        <v>Grundschule</v>
      </c>
      <c r="C95" s="2">
        <f>IFERROR(__xludf.DUMMYFUNCTION("""COMPUTED_VALUE"""),300.0)</f>
        <v>300</v>
      </c>
      <c r="D95" s="2" t="str">
        <f>IFERROR(__xludf.DUMMYFUNCTION("""COMPUTED_VALUE"""),"5.0")</f>
        <v>5.0</v>
      </c>
    </row>
    <row r="96">
      <c r="A96" s="2" t="str">
        <f>IFERROR(__xludf.DUMMYFUNCTION("""COMPUTED_VALUE"""),"Bochum")</f>
        <v>Bochum</v>
      </c>
      <c r="B96" s="2" t="str">
        <f>IFERROR(__xludf.DUMMYFUNCTION("""COMPUTED_VALUE"""),"Berufskolleg")</f>
        <v>Berufskolleg</v>
      </c>
      <c r="C96" s="2">
        <f>IFERROR(__xludf.DUMMYFUNCTION("""COMPUTED_VALUE"""),2300.0)</f>
        <v>2300</v>
      </c>
      <c r="D96" s="2" t="str">
        <f>IFERROR(__xludf.DUMMYFUNCTION("""COMPUTED_VALUE"""),"5.0")</f>
        <v>5.0</v>
      </c>
    </row>
    <row r="97">
      <c r="A97" s="2" t="str">
        <f>IFERROR(__xludf.DUMMYFUNCTION("""COMPUTED_VALUE"""),"Bochum")</f>
        <v>Bochum</v>
      </c>
      <c r="B97" s="2" t="str">
        <f>IFERROR(__xludf.DUMMYFUNCTION("""COMPUTED_VALUE"""),"Gesamtschule")</f>
        <v>Gesamtschule</v>
      </c>
      <c r="C97" s="2">
        <f>IFERROR(__xludf.DUMMYFUNCTION("""COMPUTED_VALUE"""),1370.0)</f>
        <v>1370</v>
      </c>
      <c r="D97" s="2" t="str">
        <f>IFERROR(__xludf.DUMMYFUNCTION("""COMPUTED_VALUE"""),"5.0")</f>
        <v>5.0</v>
      </c>
    </row>
    <row r="98">
      <c r="A98" s="2" t="str">
        <f>IFERROR(__xludf.DUMMYFUNCTION("""COMPUTED_VALUE"""),"Bochum")</f>
        <v>Bochum</v>
      </c>
      <c r="B98" s="2" t="str">
        <f>IFERROR(__xludf.DUMMYFUNCTION("""COMPUTED_VALUE"""),"Grundschule")</f>
        <v>Grundschule</v>
      </c>
      <c r="C98" s="2">
        <f>IFERROR(__xludf.DUMMYFUNCTION("""COMPUTED_VALUE"""),300.0)</f>
        <v>300</v>
      </c>
      <c r="D98" s="2" t="str">
        <f>IFERROR(__xludf.DUMMYFUNCTION("""COMPUTED_VALUE"""),"5.0")</f>
        <v>5.0</v>
      </c>
    </row>
    <row r="99">
      <c r="A99" s="2" t="str">
        <f>IFERROR(__xludf.DUMMYFUNCTION("""COMPUTED_VALUE"""),"Bochum")</f>
        <v>Bochum</v>
      </c>
      <c r="B99" s="2" t="str">
        <f>IFERROR(__xludf.DUMMYFUNCTION("""COMPUTED_VALUE"""),"Sekundarschule")</f>
        <v>Sekundarschule</v>
      </c>
      <c r="C99" s="2">
        <f>IFERROR(__xludf.DUMMYFUNCTION("""COMPUTED_VALUE"""),460.0)</f>
        <v>460</v>
      </c>
      <c r="D99" s="2" t="str">
        <f>IFERROR(__xludf.DUMMYFUNCTION("""COMPUTED_VALUE"""),"5.0")</f>
        <v>5.0</v>
      </c>
    </row>
    <row r="100">
      <c r="A100" s="2" t="str">
        <f>IFERROR(__xludf.DUMMYFUNCTION("""COMPUTED_VALUE"""),"Bochum")</f>
        <v>Bochum</v>
      </c>
      <c r="B100" s="2" t="str">
        <f>IFERROR(__xludf.DUMMYFUNCTION("""COMPUTED_VALUE"""),"Grundschule")</f>
        <v>Grundschule</v>
      </c>
      <c r="C100" s="2">
        <f>IFERROR(__xludf.DUMMYFUNCTION("""COMPUTED_VALUE"""),197.0)</f>
        <v>197</v>
      </c>
      <c r="D100" s="2" t="str">
        <f>IFERROR(__xludf.DUMMYFUNCTION("""COMPUTED_VALUE"""),"4.0")</f>
        <v>4.0</v>
      </c>
    </row>
    <row r="101">
      <c r="A101" s="2" t="str">
        <f>IFERROR(__xludf.DUMMYFUNCTION("""COMPUTED_VALUE"""),"Bochum")</f>
        <v>Bochum</v>
      </c>
      <c r="B101" s="2" t="str">
        <f>IFERROR(__xludf.DUMMYFUNCTION("""COMPUTED_VALUE"""),"Sekundarschule")</f>
        <v>Sekundarschule</v>
      </c>
      <c r="C101" s="2">
        <f>IFERROR(__xludf.DUMMYFUNCTION("""COMPUTED_VALUE"""),405.0)</f>
        <v>405</v>
      </c>
      <c r="D101" s="2" t="str">
        <f>IFERROR(__xludf.DUMMYFUNCTION("""COMPUTED_VALUE"""),"5.0")</f>
        <v>5.0</v>
      </c>
    </row>
    <row r="102">
      <c r="A102" s="2" t="str">
        <f>IFERROR(__xludf.DUMMYFUNCTION("""COMPUTED_VALUE"""),"Bochum")</f>
        <v>Bochum</v>
      </c>
      <c r="B102" s="2" t="str">
        <f>IFERROR(__xludf.DUMMYFUNCTION("""COMPUTED_VALUE"""),"Gymnasium")</f>
        <v>Gymnasium</v>
      </c>
      <c r="C102" s="2">
        <f>IFERROR(__xludf.DUMMYFUNCTION("""COMPUTED_VALUE"""),950.0)</f>
        <v>950</v>
      </c>
      <c r="D102" s="2" t="str">
        <f>IFERROR(__xludf.DUMMYFUNCTION("""COMPUTED_VALUE"""),"1.0")</f>
        <v>1.0</v>
      </c>
    </row>
    <row r="103">
      <c r="A103" s="2" t="str">
        <f>IFERROR(__xludf.DUMMYFUNCTION("""COMPUTED_VALUE"""),"Bochum")</f>
        <v>Bochum</v>
      </c>
      <c r="B103" s="2" t="str">
        <f>IFERROR(__xludf.DUMMYFUNCTION("""COMPUTED_VALUE"""),"Förderschule")</f>
        <v>Förderschule</v>
      </c>
      <c r="C103" s="2">
        <f>IFERROR(__xludf.DUMMYFUNCTION("""COMPUTED_VALUE"""),206.0)</f>
        <v>206</v>
      </c>
      <c r="D103" s="2" t="str">
        <f>IFERROR(__xludf.DUMMYFUNCTION("""COMPUTED_VALUE"""),"5.0")</f>
        <v>5.0</v>
      </c>
    </row>
    <row r="104">
      <c r="A104" s="2" t="str">
        <f>IFERROR(__xludf.DUMMYFUNCTION("""COMPUTED_VALUE"""),"Bochum")</f>
        <v>Bochum</v>
      </c>
      <c r="B104" s="2" t="str">
        <f>IFERROR(__xludf.DUMMYFUNCTION("""COMPUTED_VALUE"""),"Grundschule")</f>
        <v>Grundschule</v>
      </c>
      <c r="C104" s="2">
        <f>IFERROR(__xludf.DUMMYFUNCTION("""COMPUTED_VALUE"""),220.0)</f>
        <v>220</v>
      </c>
      <c r="D104" s="2" t="str">
        <f>IFERROR(__xludf.DUMMYFUNCTION("""COMPUTED_VALUE"""),"4.0")</f>
        <v>4.0</v>
      </c>
    </row>
    <row r="105">
      <c r="A105" s="2" t="str">
        <f>IFERROR(__xludf.DUMMYFUNCTION("""COMPUTED_VALUE"""),"Bochum")</f>
        <v>Bochum</v>
      </c>
      <c r="B105" s="2" t="str">
        <f>IFERROR(__xludf.DUMMYFUNCTION("""COMPUTED_VALUE"""),"Grundschule")</f>
        <v>Grundschule</v>
      </c>
      <c r="C105" s="2">
        <f>IFERROR(__xludf.DUMMYFUNCTION("""COMPUTED_VALUE"""),270.0)</f>
        <v>270</v>
      </c>
      <c r="D105" s="2" t="str">
        <f>IFERROR(__xludf.DUMMYFUNCTION("""COMPUTED_VALUE"""),"6.0")</f>
        <v>6.0</v>
      </c>
    </row>
    <row r="106">
      <c r="A106" s="2" t="str">
        <f>IFERROR(__xludf.DUMMYFUNCTION("""COMPUTED_VALUE"""),"Bochum")</f>
        <v>Bochum</v>
      </c>
      <c r="B106" s="2" t="str">
        <f>IFERROR(__xludf.DUMMYFUNCTION("""COMPUTED_VALUE"""),"Gesamtschule")</f>
        <v>Gesamtschule</v>
      </c>
      <c r="C106" s="2">
        <f>IFERROR(__xludf.DUMMYFUNCTION("""COMPUTED_VALUE"""),1345.0)</f>
        <v>1345</v>
      </c>
      <c r="D106" s="2" t="str">
        <f>IFERROR(__xludf.DUMMYFUNCTION("""COMPUTED_VALUE"""),"6.0")</f>
        <v>6.0</v>
      </c>
    </row>
    <row r="107">
      <c r="A107" s="2" t="str">
        <f>IFERROR(__xludf.DUMMYFUNCTION("""COMPUTED_VALUE"""),"Bonn")</f>
        <v>Bonn</v>
      </c>
      <c r="B107" s="2" t="str">
        <f>IFERROR(__xludf.DUMMYFUNCTION("""COMPUTED_VALUE"""),"Gesamtschule")</f>
        <v>Gesamtschule</v>
      </c>
      <c r="C107" s="2">
        <f>IFERROR(__xludf.DUMMYFUNCTION("""COMPUTED_VALUE"""),1350.0)</f>
        <v>1350</v>
      </c>
      <c r="D107" s="2" t="str">
        <f>IFERROR(__xludf.DUMMYFUNCTION("""COMPUTED_VALUE"""),"5.0")</f>
        <v>5.0</v>
      </c>
    </row>
    <row r="108">
      <c r="A108" s="2" t="str">
        <f>IFERROR(__xludf.DUMMYFUNCTION("""COMPUTED_VALUE"""),"Bonn")</f>
        <v>Bonn</v>
      </c>
      <c r="B108" s="2" t="str">
        <f>IFERROR(__xludf.DUMMYFUNCTION("""COMPUTED_VALUE"""),"Gesamtschule")</f>
        <v>Gesamtschule</v>
      </c>
      <c r="C108" s="2">
        <f>IFERROR(__xludf.DUMMYFUNCTION("""COMPUTED_VALUE"""),839.0)</f>
        <v>839</v>
      </c>
      <c r="D108" s="2" t="str">
        <f>IFERROR(__xludf.DUMMYFUNCTION("""COMPUTED_VALUE"""),"3.0")</f>
        <v>3.0</v>
      </c>
    </row>
    <row r="109">
      <c r="A109" s="2" t="str">
        <f>IFERROR(__xludf.DUMMYFUNCTION("""COMPUTED_VALUE"""),"Bonn")</f>
        <v>Bonn</v>
      </c>
      <c r="B109" s="2" t="str">
        <f>IFERROR(__xludf.DUMMYFUNCTION("""COMPUTED_VALUE"""),"Grundschule")</f>
        <v>Grundschule</v>
      </c>
      <c r="C109" s="2">
        <f>IFERROR(__xludf.DUMMYFUNCTION("""COMPUTED_VALUE"""),180.0)</f>
        <v>180</v>
      </c>
      <c r="D109" s="2" t="str">
        <f>IFERROR(__xludf.DUMMYFUNCTION("""COMPUTED_VALUE"""),"5.0")</f>
        <v>5.0</v>
      </c>
    </row>
    <row r="110">
      <c r="A110" s="2" t="str">
        <f>IFERROR(__xludf.DUMMYFUNCTION("""COMPUTED_VALUE"""),"Bonn")</f>
        <v>Bonn</v>
      </c>
      <c r="B110" s="2" t="str">
        <f>IFERROR(__xludf.DUMMYFUNCTION("""COMPUTED_VALUE"""),"Grundschule")</f>
        <v>Grundschule</v>
      </c>
      <c r="C110" s="2">
        <f>IFERROR(__xludf.DUMMYFUNCTION("""COMPUTED_VALUE"""),207.0)</f>
        <v>207</v>
      </c>
      <c r="D110" s="2" t="str">
        <f>IFERROR(__xludf.DUMMYFUNCTION("""COMPUTED_VALUE"""),"4.0")</f>
        <v>4.0</v>
      </c>
    </row>
    <row r="111">
      <c r="A111" s="2" t="str">
        <f>IFERROR(__xludf.DUMMYFUNCTION("""COMPUTED_VALUE"""),"Bonn")</f>
        <v>Bonn</v>
      </c>
      <c r="B111" s="2" t="str">
        <f>IFERROR(__xludf.DUMMYFUNCTION("""COMPUTED_VALUE"""),"Grundschule")</f>
        <v>Grundschule</v>
      </c>
      <c r="C111" s="2">
        <f>IFERROR(__xludf.DUMMYFUNCTION("""COMPUTED_VALUE"""),213.0)</f>
        <v>213</v>
      </c>
      <c r="D111" s="2" t="str">
        <f>IFERROR(__xludf.DUMMYFUNCTION("""COMPUTED_VALUE"""),"4.0")</f>
        <v>4.0</v>
      </c>
    </row>
    <row r="112">
      <c r="A112" s="2" t="str">
        <f>IFERROR(__xludf.DUMMYFUNCTION("""COMPUTED_VALUE"""),"Bonn")</f>
        <v>Bonn</v>
      </c>
      <c r="B112" s="2" t="str">
        <f>IFERROR(__xludf.DUMMYFUNCTION("""COMPUTED_VALUE"""),"Realschule")</f>
        <v>Realschule</v>
      </c>
      <c r="C112" s="2">
        <f>IFERROR(__xludf.DUMMYFUNCTION("""COMPUTED_VALUE"""),500.0)</f>
        <v>500</v>
      </c>
      <c r="D112" s="2" t="str">
        <f>IFERROR(__xludf.DUMMYFUNCTION("""COMPUTED_VALUE"""),"3.0")</f>
        <v>3.0</v>
      </c>
    </row>
    <row r="113">
      <c r="A113" s="2" t="str">
        <f>IFERROR(__xludf.DUMMYFUNCTION("""COMPUTED_VALUE"""),"Bonn")</f>
        <v>Bonn</v>
      </c>
      <c r="B113" s="2" t="str">
        <f>IFERROR(__xludf.DUMMYFUNCTION("""COMPUTED_VALUE"""),"Grundschule")</f>
        <v>Grundschule</v>
      </c>
      <c r="C113" s="2">
        <f>IFERROR(__xludf.DUMMYFUNCTION("""COMPUTED_VALUE"""),401.0)</f>
        <v>401</v>
      </c>
      <c r="D113" s="2" t="str">
        <f>IFERROR(__xludf.DUMMYFUNCTION("""COMPUTED_VALUE"""),"5.0")</f>
        <v>5.0</v>
      </c>
    </row>
    <row r="114">
      <c r="A114" s="2" t="str">
        <f>IFERROR(__xludf.DUMMYFUNCTION("""COMPUTED_VALUE"""),"Bonn")</f>
        <v>Bonn</v>
      </c>
      <c r="B114" s="2" t="str">
        <f>IFERROR(__xludf.DUMMYFUNCTION("""COMPUTED_VALUE"""),"Grundschule")</f>
        <v>Grundschule</v>
      </c>
      <c r="C114" s="2">
        <f>IFERROR(__xludf.DUMMYFUNCTION("""COMPUTED_VALUE"""),278.0)</f>
        <v>278</v>
      </c>
      <c r="D114" s="2" t="str">
        <f>IFERROR(__xludf.DUMMYFUNCTION("""COMPUTED_VALUE"""),"4.0")</f>
        <v>4.0</v>
      </c>
    </row>
    <row r="115">
      <c r="A115" s="2" t="str">
        <f>IFERROR(__xludf.DUMMYFUNCTION("""COMPUTED_VALUE"""),"Bonn")</f>
        <v>Bonn</v>
      </c>
      <c r="B115" s="2" t="str">
        <f>IFERROR(__xludf.DUMMYFUNCTION("""COMPUTED_VALUE"""),"Hauptschule")</f>
        <v>Hauptschule</v>
      </c>
      <c r="C115" s="2">
        <f>IFERROR(__xludf.DUMMYFUNCTION("""COMPUTED_VALUE"""),374.0)</f>
        <v>374</v>
      </c>
      <c r="D115" s="2" t="str">
        <f>IFERROR(__xludf.DUMMYFUNCTION("""COMPUTED_VALUE"""),"5.0")</f>
        <v>5.0</v>
      </c>
    </row>
    <row r="116">
      <c r="A116" s="2" t="str">
        <f>IFERROR(__xludf.DUMMYFUNCTION("""COMPUTED_VALUE"""),"Bonn")</f>
        <v>Bonn</v>
      </c>
      <c r="B116" s="2" t="str">
        <f>IFERROR(__xludf.DUMMYFUNCTION("""COMPUTED_VALUE"""),"Berufskolleg")</f>
        <v>Berufskolleg</v>
      </c>
      <c r="C116" s="2">
        <f>IFERROR(__xludf.DUMMYFUNCTION("""COMPUTED_VALUE"""),2750.0)</f>
        <v>2750</v>
      </c>
      <c r="D116" s="2" t="str">
        <f>IFERROR(__xludf.DUMMYFUNCTION("""COMPUTED_VALUE"""),"4.0")</f>
        <v>4.0</v>
      </c>
    </row>
    <row r="117">
      <c r="A117" s="2" t="str">
        <f>IFERROR(__xludf.DUMMYFUNCTION("""COMPUTED_VALUE"""),"Bonn")</f>
        <v>Bonn</v>
      </c>
      <c r="B117" s="2" t="str">
        <f>IFERROR(__xludf.DUMMYFUNCTION("""COMPUTED_VALUE"""),"Sonstiges")</f>
        <v>Sonstiges</v>
      </c>
      <c r="C117" s="2">
        <f>IFERROR(__xludf.DUMMYFUNCTION("""COMPUTED_VALUE"""),99.0)</f>
        <v>99</v>
      </c>
      <c r="D117" s="2" t="str">
        <f>IFERROR(__xludf.DUMMYFUNCTION("""COMPUTED_VALUE"""),"3.0")</f>
        <v>3.0</v>
      </c>
    </row>
    <row r="118">
      <c r="A118" s="2" t="str">
        <f>IFERROR(__xludf.DUMMYFUNCTION("""COMPUTED_VALUE"""),"Bonn")</f>
        <v>Bonn</v>
      </c>
      <c r="B118" s="2" t="str">
        <f>IFERROR(__xludf.DUMMYFUNCTION("""COMPUTED_VALUE"""),"Berufskolleg")</f>
        <v>Berufskolleg</v>
      </c>
      <c r="C118" s="2">
        <f>IFERROR(__xludf.DUMMYFUNCTION("""COMPUTED_VALUE"""),2300.0)</f>
        <v>2300</v>
      </c>
      <c r="D118" s="2" t="str">
        <f>IFERROR(__xludf.DUMMYFUNCTION("""COMPUTED_VALUE"""),"5.0")</f>
        <v>5.0</v>
      </c>
    </row>
    <row r="119">
      <c r="A119" s="2" t="str">
        <f>IFERROR(__xludf.DUMMYFUNCTION("""COMPUTED_VALUE"""),"Bonn")</f>
        <v>Bonn</v>
      </c>
      <c r="B119" s="2" t="str">
        <f>IFERROR(__xludf.DUMMYFUNCTION("""COMPUTED_VALUE"""),"Grundschule")</f>
        <v>Grundschule</v>
      </c>
      <c r="C119" s="2">
        <f>IFERROR(__xludf.DUMMYFUNCTION("""COMPUTED_VALUE"""),300.0)</f>
        <v>300</v>
      </c>
      <c r="D119" s="2" t="str">
        <f>IFERROR(__xludf.DUMMYFUNCTION("""COMPUTED_VALUE"""),"4.0")</f>
        <v>4.0</v>
      </c>
    </row>
    <row r="120">
      <c r="A120" s="2" t="str">
        <f>IFERROR(__xludf.DUMMYFUNCTION("""COMPUTED_VALUE"""),"Bonn")</f>
        <v>Bonn</v>
      </c>
      <c r="B120" s="2" t="str">
        <f>IFERROR(__xludf.DUMMYFUNCTION("""COMPUTED_VALUE"""),"Grundschule")</f>
        <v>Grundschule</v>
      </c>
      <c r="C120" s="2">
        <f>IFERROR(__xludf.DUMMYFUNCTION("""COMPUTED_VALUE"""),270.0)</f>
        <v>270</v>
      </c>
      <c r="D120" s="2" t="str">
        <f>IFERROR(__xludf.DUMMYFUNCTION("""COMPUTED_VALUE"""),"4.0")</f>
        <v>4.0</v>
      </c>
    </row>
    <row r="121">
      <c r="A121" s="2" t="str">
        <f>IFERROR(__xludf.DUMMYFUNCTION("""COMPUTED_VALUE"""),"Borchen")</f>
        <v>Borchen</v>
      </c>
      <c r="B121" s="2" t="str">
        <f>IFERROR(__xludf.DUMMYFUNCTION("""COMPUTED_VALUE"""),"Sekundarschule")</f>
        <v>Sekundarschule</v>
      </c>
      <c r="C121" s="2">
        <f>IFERROR(__xludf.DUMMYFUNCTION("""COMPUTED_VALUE"""),380.0)</f>
        <v>380</v>
      </c>
      <c r="D121" s="2" t="str">
        <f>IFERROR(__xludf.DUMMYFUNCTION("""COMPUTED_VALUE"""),"5.0")</f>
        <v>5.0</v>
      </c>
    </row>
    <row r="122">
      <c r="A122" s="2" t="str">
        <f>IFERROR(__xludf.DUMMYFUNCTION("""COMPUTED_VALUE"""),"Borken")</f>
        <v>Borken</v>
      </c>
      <c r="B122" s="2" t="str">
        <f>IFERROR(__xludf.DUMMYFUNCTION("""COMPUTED_VALUE"""),"Gymnasium")</f>
        <v>Gymnasium</v>
      </c>
      <c r="C122" s="2">
        <f>IFERROR(__xludf.DUMMYFUNCTION("""COMPUTED_VALUE"""),1350.0)</f>
        <v>1350</v>
      </c>
      <c r="D122" s="2" t="str">
        <f>IFERROR(__xludf.DUMMYFUNCTION("""COMPUTED_VALUE"""),"4.0")</f>
        <v>4.0</v>
      </c>
    </row>
    <row r="123">
      <c r="A123" s="2" t="str">
        <f>IFERROR(__xludf.DUMMYFUNCTION("""COMPUTED_VALUE"""),"Bornheim")</f>
        <v>Bornheim</v>
      </c>
      <c r="B123" s="2" t="str">
        <f>IFERROR(__xludf.DUMMYFUNCTION("""COMPUTED_VALUE"""),"Gesamtschule")</f>
        <v>Gesamtschule</v>
      </c>
      <c r="C123" s="2"/>
      <c r="D123" s="2" t="str">
        <f>IFERROR(__xludf.DUMMYFUNCTION("""COMPUTED_VALUE"""),"4.0")</f>
        <v>4.0</v>
      </c>
    </row>
    <row r="124">
      <c r="A124" s="2" t="str">
        <f>IFERROR(__xludf.DUMMYFUNCTION("""COMPUTED_VALUE"""),"Bornheim")</f>
        <v>Bornheim</v>
      </c>
      <c r="B124" s="2" t="str">
        <f>IFERROR(__xludf.DUMMYFUNCTION("""COMPUTED_VALUE"""),"Grundschule")</f>
        <v>Grundschule</v>
      </c>
      <c r="C124" s="2">
        <f>IFERROR(__xludf.DUMMYFUNCTION("""COMPUTED_VALUE"""),165.0)</f>
        <v>165</v>
      </c>
      <c r="D124" s="2" t="str">
        <f>IFERROR(__xludf.DUMMYFUNCTION("""COMPUTED_VALUE"""),"3.0")</f>
        <v>3.0</v>
      </c>
    </row>
    <row r="125">
      <c r="A125" s="2" t="str">
        <f>IFERROR(__xludf.DUMMYFUNCTION("""COMPUTED_VALUE"""),"Bottrop")</f>
        <v>Bottrop</v>
      </c>
      <c r="B125" s="2" t="str">
        <f>IFERROR(__xludf.DUMMYFUNCTION("""COMPUTED_VALUE"""),"Grundschule")</f>
        <v>Grundschule</v>
      </c>
      <c r="C125" s="2">
        <f>IFERROR(__xludf.DUMMYFUNCTION("""COMPUTED_VALUE"""),219.0)</f>
        <v>219</v>
      </c>
      <c r="D125" s="2" t="str">
        <f>IFERROR(__xludf.DUMMYFUNCTION("""COMPUTED_VALUE"""),"6.0")</f>
        <v>6.0</v>
      </c>
    </row>
    <row r="126">
      <c r="A126" s="2" t="str">
        <f>IFERROR(__xludf.DUMMYFUNCTION("""COMPUTED_VALUE"""),"Bottrop")</f>
        <v>Bottrop</v>
      </c>
      <c r="B126" s="2" t="str">
        <f>IFERROR(__xludf.DUMMYFUNCTION("""COMPUTED_VALUE"""),"Grundschule")</f>
        <v>Grundschule</v>
      </c>
      <c r="C126" s="2">
        <f>IFERROR(__xludf.DUMMYFUNCTION("""COMPUTED_VALUE"""),208.0)</f>
        <v>208</v>
      </c>
      <c r="D126" s="2" t="str">
        <f>IFERROR(__xludf.DUMMYFUNCTION("""COMPUTED_VALUE"""),"5.0")</f>
        <v>5.0</v>
      </c>
    </row>
    <row r="127">
      <c r="A127" s="2" t="str">
        <f>IFERROR(__xludf.DUMMYFUNCTION("""COMPUTED_VALUE"""),"Bottrop")</f>
        <v>Bottrop</v>
      </c>
      <c r="B127" s="2" t="str">
        <f>IFERROR(__xludf.DUMMYFUNCTION("""COMPUTED_VALUE"""),"Grundschule")</f>
        <v>Grundschule</v>
      </c>
      <c r="C127" s="2">
        <f>IFERROR(__xludf.DUMMYFUNCTION("""COMPUTED_VALUE"""),250.0)</f>
        <v>250</v>
      </c>
      <c r="D127" s="2" t="str">
        <f>IFERROR(__xludf.DUMMYFUNCTION("""COMPUTED_VALUE"""),"2.0")</f>
        <v>2.0</v>
      </c>
    </row>
    <row r="128">
      <c r="A128" s="2" t="str">
        <f>IFERROR(__xludf.DUMMYFUNCTION("""COMPUTED_VALUE"""),"Bottrop")</f>
        <v>Bottrop</v>
      </c>
      <c r="B128" s="2" t="str">
        <f>IFERROR(__xludf.DUMMYFUNCTION("""COMPUTED_VALUE"""),"Grundschule")</f>
        <v>Grundschule</v>
      </c>
      <c r="C128" s="2">
        <f>IFERROR(__xludf.DUMMYFUNCTION("""COMPUTED_VALUE"""),298.0)</f>
        <v>298</v>
      </c>
      <c r="D128" s="2" t="str">
        <f>IFERROR(__xludf.DUMMYFUNCTION("""COMPUTED_VALUE"""),"2.0")</f>
        <v>2.0</v>
      </c>
    </row>
    <row r="129">
      <c r="A129" s="2" t="str">
        <f>IFERROR(__xludf.DUMMYFUNCTION("""COMPUTED_VALUE"""),"Bottrop")</f>
        <v>Bottrop</v>
      </c>
      <c r="B129" s="2" t="str">
        <f>IFERROR(__xludf.DUMMYFUNCTION("""COMPUTED_VALUE"""),"Gesamtschule")</f>
        <v>Gesamtschule</v>
      </c>
      <c r="C129" s="2">
        <f>IFERROR(__xludf.DUMMYFUNCTION("""COMPUTED_VALUE"""),1250.0)</f>
        <v>1250</v>
      </c>
      <c r="D129" s="2" t="str">
        <f>IFERROR(__xludf.DUMMYFUNCTION("""COMPUTED_VALUE"""),"5.0")</f>
        <v>5.0</v>
      </c>
    </row>
    <row r="130">
      <c r="A130" s="2" t="str">
        <f>IFERROR(__xludf.DUMMYFUNCTION("""COMPUTED_VALUE"""),"Brilon")</f>
        <v>Brilon</v>
      </c>
      <c r="B130" s="2" t="str">
        <f>IFERROR(__xludf.DUMMYFUNCTION("""COMPUTED_VALUE"""),"Gymnasium")</f>
        <v>Gymnasium</v>
      </c>
      <c r="C130" s="2">
        <f>IFERROR(__xludf.DUMMYFUNCTION("""COMPUTED_VALUE"""),620.0)</f>
        <v>620</v>
      </c>
      <c r="D130" s="2" t="str">
        <f>IFERROR(__xludf.DUMMYFUNCTION("""COMPUTED_VALUE"""),"3.0")</f>
        <v>3.0</v>
      </c>
    </row>
    <row r="131">
      <c r="A131" s="2" t="str">
        <f>IFERROR(__xludf.DUMMYFUNCTION("""COMPUTED_VALUE"""),"Brüggen")</f>
        <v>Brüggen</v>
      </c>
      <c r="B131" s="2"/>
      <c r="C131" s="2">
        <f>IFERROR(__xludf.DUMMYFUNCTION("""COMPUTED_VALUE"""),823.0)</f>
        <v>823</v>
      </c>
      <c r="D131" s="2" t="str">
        <f>IFERROR(__xludf.DUMMYFUNCTION("""COMPUTED_VALUE"""),"6.0")</f>
        <v>6.0</v>
      </c>
    </row>
    <row r="132">
      <c r="A132" s="2" t="str">
        <f>IFERROR(__xludf.DUMMYFUNCTION("""COMPUTED_VALUE"""),"Brühl")</f>
        <v>Brühl</v>
      </c>
      <c r="B132" s="2" t="str">
        <f>IFERROR(__xludf.DUMMYFUNCTION("""COMPUTED_VALUE"""),"Realschule")</f>
        <v>Realschule</v>
      </c>
      <c r="C132" s="2">
        <f>IFERROR(__xludf.DUMMYFUNCTION("""COMPUTED_VALUE"""),400.0)</f>
        <v>400</v>
      </c>
      <c r="D132" s="2" t="str">
        <f>IFERROR(__xludf.DUMMYFUNCTION("""COMPUTED_VALUE"""),"2.0")</f>
        <v>2.0</v>
      </c>
    </row>
    <row r="133">
      <c r="A133" s="2" t="str">
        <f>IFERROR(__xludf.DUMMYFUNCTION("""COMPUTED_VALUE"""),"Brühl")</f>
        <v>Brühl</v>
      </c>
      <c r="B133" s="2" t="str">
        <f>IFERROR(__xludf.DUMMYFUNCTION("""COMPUTED_VALUE"""),"Berufskolleg")</f>
        <v>Berufskolleg</v>
      </c>
      <c r="C133" s="2">
        <f>IFERROR(__xludf.DUMMYFUNCTION("""COMPUTED_VALUE"""),1500.0)</f>
        <v>1500</v>
      </c>
      <c r="D133" s="2" t="str">
        <f>IFERROR(__xludf.DUMMYFUNCTION("""COMPUTED_VALUE"""),"2.0")</f>
        <v>2.0</v>
      </c>
    </row>
    <row r="134">
      <c r="A134" s="2" t="str">
        <f>IFERROR(__xludf.DUMMYFUNCTION("""COMPUTED_VALUE"""),"Bünde")</f>
        <v>Bünde</v>
      </c>
      <c r="B134" s="2" t="str">
        <f>IFERROR(__xludf.DUMMYFUNCTION("""COMPUTED_VALUE"""),"Gymnasium")</f>
        <v>Gymnasium</v>
      </c>
      <c r="C134" s="2">
        <f>IFERROR(__xludf.DUMMYFUNCTION("""COMPUTED_VALUE"""),1014.0)</f>
        <v>1014</v>
      </c>
      <c r="D134" s="2" t="str">
        <f>IFERROR(__xludf.DUMMYFUNCTION("""COMPUTED_VALUE"""),"2.0")</f>
        <v>2.0</v>
      </c>
    </row>
    <row r="135">
      <c r="A135" s="2" t="str">
        <f>IFERROR(__xludf.DUMMYFUNCTION("""COMPUTED_VALUE"""),"Bünde")</f>
        <v>Bünde</v>
      </c>
      <c r="B135" s="2" t="str">
        <f>IFERROR(__xludf.DUMMYFUNCTION("""COMPUTED_VALUE"""),"Realschule")</f>
        <v>Realschule</v>
      </c>
      <c r="C135" s="2">
        <f>IFERROR(__xludf.DUMMYFUNCTION("""COMPUTED_VALUE"""),700.0)</f>
        <v>700</v>
      </c>
      <c r="D135" s="2" t="str">
        <f>IFERROR(__xludf.DUMMYFUNCTION("""COMPUTED_VALUE"""),"4.0")</f>
        <v>4.0</v>
      </c>
    </row>
    <row r="136">
      <c r="A136" s="2" t="str">
        <f>IFERROR(__xludf.DUMMYFUNCTION("""COMPUTED_VALUE"""),"Burbach")</f>
        <v>Burbach</v>
      </c>
      <c r="B136" s="2" t="str">
        <f>IFERROR(__xludf.DUMMYFUNCTION("""COMPUTED_VALUE"""),"Grundschule")</f>
        <v>Grundschule</v>
      </c>
      <c r="C136" s="2">
        <f>IFERROR(__xludf.DUMMYFUNCTION("""COMPUTED_VALUE"""),359.0)</f>
        <v>359</v>
      </c>
      <c r="D136" s="2" t="str">
        <f>IFERROR(__xludf.DUMMYFUNCTION("""COMPUTED_VALUE"""),"3.0")</f>
        <v>3.0</v>
      </c>
    </row>
    <row r="137">
      <c r="A137" s="2" t="str">
        <f>IFERROR(__xludf.DUMMYFUNCTION("""COMPUTED_VALUE"""),"Burscheid")</f>
        <v>Burscheid</v>
      </c>
      <c r="B137" s="2" t="str">
        <f>IFERROR(__xludf.DUMMYFUNCTION("""COMPUTED_VALUE"""),"Grundschule")</f>
        <v>Grundschule</v>
      </c>
      <c r="C137" s="2">
        <f>IFERROR(__xludf.DUMMYFUNCTION("""COMPUTED_VALUE"""),200.0)</f>
        <v>200</v>
      </c>
      <c r="D137" s="2" t="str">
        <f>IFERROR(__xludf.DUMMYFUNCTION("""COMPUTED_VALUE"""),"5.0")</f>
        <v>5.0</v>
      </c>
    </row>
    <row r="138">
      <c r="A138" s="2" t="str">
        <f>IFERROR(__xludf.DUMMYFUNCTION("""COMPUTED_VALUE"""),"Castrop-Rauxel")</f>
        <v>Castrop-Rauxel</v>
      </c>
      <c r="B138" s="2" t="str">
        <f>IFERROR(__xludf.DUMMYFUNCTION("""COMPUTED_VALUE"""),"Grundschule")</f>
        <v>Grundschule</v>
      </c>
      <c r="C138" s="2">
        <f>IFERROR(__xludf.DUMMYFUNCTION("""COMPUTED_VALUE"""),160.0)</f>
        <v>160</v>
      </c>
      <c r="D138" s="2" t="str">
        <f>IFERROR(__xludf.DUMMYFUNCTION("""COMPUTED_VALUE"""),"6.0")</f>
        <v>6.0</v>
      </c>
    </row>
    <row r="139">
      <c r="A139" s="2" t="str">
        <f>IFERROR(__xludf.DUMMYFUNCTION("""COMPUTED_VALUE"""),"Castrop-Rauxel")</f>
        <v>Castrop-Rauxel</v>
      </c>
      <c r="B139" s="2" t="str">
        <f>IFERROR(__xludf.DUMMYFUNCTION("""COMPUTED_VALUE"""),"Realschule")</f>
        <v>Realschule</v>
      </c>
      <c r="C139" s="2">
        <f>IFERROR(__xludf.DUMMYFUNCTION("""COMPUTED_VALUE"""),770.0)</f>
        <v>770</v>
      </c>
      <c r="D139" s="2" t="str">
        <f>IFERROR(__xludf.DUMMYFUNCTION("""COMPUTED_VALUE"""),"5.0")</f>
        <v>5.0</v>
      </c>
    </row>
    <row r="140">
      <c r="A140" s="2" t="str">
        <f>IFERROR(__xludf.DUMMYFUNCTION("""COMPUTED_VALUE"""),"Castrop-Rauxel")</f>
        <v>Castrop-Rauxel</v>
      </c>
      <c r="B140" s="2" t="str">
        <f>IFERROR(__xludf.DUMMYFUNCTION("""COMPUTED_VALUE"""),"Grundschule")</f>
        <v>Grundschule</v>
      </c>
      <c r="C140" s="2">
        <f>IFERROR(__xludf.DUMMYFUNCTION("""COMPUTED_VALUE"""),350.0)</f>
        <v>350</v>
      </c>
      <c r="D140" s="2" t="str">
        <f>IFERROR(__xludf.DUMMYFUNCTION("""COMPUTED_VALUE"""),"3.0")</f>
        <v>3.0</v>
      </c>
    </row>
    <row r="141">
      <c r="A141" s="2" t="str">
        <f>IFERROR(__xludf.DUMMYFUNCTION("""COMPUTED_VALUE"""),"Castrop-Rauxel")</f>
        <v>Castrop-Rauxel</v>
      </c>
      <c r="B141" s="2" t="str">
        <f>IFERROR(__xludf.DUMMYFUNCTION("""COMPUTED_VALUE"""),"Förderschule")</f>
        <v>Förderschule</v>
      </c>
      <c r="C141" s="2">
        <f>IFERROR(__xludf.DUMMYFUNCTION("""COMPUTED_VALUE"""),350.0)</f>
        <v>350</v>
      </c>
      <c r="D141" s="2" t="str">
        <f>IFERROR(__xludf.DUMMYFUNCTION("""COMPUTED_VALUE"""),"6.0")</f>
        <v>6.0</v>
      </c>
    </row>
    <row r="142">
      <c r="A142" s="2" t="str">
        <f>IFERROR(__xludf.DUMMYFUNCTION("""COMPUTED_VALUE"""),"Castrop-Rauxel")</f>
        <v>Castrop-Rauxel</v>
      </c>
      <c r="B142" s="2" t="str">
        <f>IFERROR(__xludf.DUMMYFUNCTION("""COMPUTED_VALUE"""),"Gymnasium")</f>
        <v>Gymnasium</v>
      </c>
      <c r="C142" s="2">
        <f>IFERROR(__xludf.DUMMYFUNCTION("""COMPUTED_VALUE"""),950.0)</f>
        <v>950</v>
      </c>
      <c r="D142" s="2" t="str">
        <f>IFERROR(__xludf.DUMMYFUNCTION("""COMPUTED_VALUE"""),"6.0")</f>
        <v>6.0</v>
      </c>
    </row>
    <row r="143">
      <c r="A143" s="2" t="str">
        <f>IFERROR(__xludf.DUMMYFUNCTION("""COMPUTED_VALUE"""),"Coesfeld")</f>
        <v>Coesfeld</v>
      </c>
      <c r="B143" s="2" t="str">
        <f>IFERROR(__xludf.DUMMYFUNCTION("""COMPUTED_VALUE"""),"Grundschule")</f>
        <v>Grundschule</v>
      </c>
      <c r="C143" s="2">
        <f>IFERROR(__xludf.DUMMYFUNCTION("""COMPUTED_VALUE"""),180.0)</f>
        <v>180</v>
      </c>
      <c r="D143" s="2" t="str">
        <f>IFERROR(__xludf.DUMMYFUNCTION("""COMPUTED_VALUE"""),"3.0")</f>
        <v>3.0</v>
      </c>
    </row>
    <row r="144">
      <c r="A144" s="2" t="str">
        <f>IFERROR(__xludf.DUMMYFUNCTION("""COMPUTED_VALUE"""),"Coesfeld")</f>
        <v>Coesfeld</v>
      </c>
      <c r="B144" s="2" t="str">
        <f>IFERROR(__xludf.DUMMYFUNCTION("""COMPUTED_VALUE"""),"Hauptschule")</f>
        <v>Hauptschule</v>
      </c>
      <c r="C144" s="2">
        <f>IFERROR(__xludf.DUMMYFUNCTION("""COMPUTED_VALUE"""),280.0)</f>
        <v>280</v>
      </c>
      <c r="D144" s="2" t="str">
        <f>IFERROR(__xludf.DUMMYFUNCTION("""COMPUTED_VALUE"""),"1.0")</f>
        <v>1.0</v>
      </c>
    </row>
    <row r="145">
      <c r="A145" s="2" t="str">
        <f>IFERROR(__xludf.DUMMYFUNCTION("""COMPUTED_VALUE"""),"Coesfeld")</f>
        <v>Coesfeld</v>
      </c>
      <c r="B145" s="2" t="str">
        <f>IFERROR(__xludf.DUMMYFUNCTION("""COMPUTED_VALUE"""),"Berufskolleg")</f>
        <v>Berufskolleg</v>
      </c>
      <c r="C145" s="2">
        <f>IFERROR(__xludf.DUMMYFUNCTION("""COMPUTED_VALUE"""),900.0)</f>
        <v>900</v>
      </c>
      <c r="D145" s="2" t="str">
        <f>IFERROR(__xludf.DUMMYFUNCTION("""COMPUTED_VALUE"""),"2.0")</f>
        <v>2.0</v>
      </c>
    </row>
    <row r="146">
      <c r="A146" s="2" t="str">
        <f>IFERROR(__xludf.DUMMYFUNCTION("""COMPUTED_VALUE"""),"Coesfeld")</f>
        <v>Coesfeld</v>
      </c>
      <c r="B146" s="2" t="str">
        <f>IFERROR(__xludf.DUMMYFUNCTION("""COMPUTED_VALUE"""),"Gymnasium")</f>
        <v>Gymnasium</v>
      </c>
      <c r="C146" s="2">
        <f>IFERROR(__xludf.DUMMYFUNCTION("""COMPUTED_VALUE"""),730.0)</f>
        <v>730</v>
      </c>
      <c r="D146" s="2" t="str">
        <f>IFERROR(__xludf.DUMMYFUNCTION("""COMPUTED_VALUE"""),"2.0")</f>
        <v>2.0</v>
      </c>
    </row>
    <row r="147">
      <c r="A147" s="2" t="str">
        <f>IFERROR(__xludf.DUMMYFUNCTION("""COMPUTED_VALUE"""),"Dahlem")</f>
        <v>Dahlem</v>
      </c>
      <c r="B147" s="2" t="str">
        <f>IFERROR(__xludf.DUMMYFUNCTION("""COMPUTED_VALUE"""),"Grundschule")</f>
        <v>Grundschule</v>
      </c>
      <c r="C147" s="2">
        <f>IFERROR(__xludf.DUMMYFUNCTION("""COMPUTED_VALUE"""),200.0)</f>
        <v>200</v>
      </c>
      <c r="D147" s="2" t="str">
        <f>IFERROR(__xludf.DUMMYFUNCTION("""COMPUTED_VALUE"""),"3.0")</f>
        <v>3.0</v>
      </c>
    </row>
    <row r="148">
      <c r="A148" s="2" t="str">
        <f>IFERROR(__xludf.DUMMYFUNCTION("""COMPUTED_VALUE"""),"Datteln")</f>
        <v>Datteln</v>
      </c>
      <c r="B148" s="2" t="str">
        <f>IFERROR(__xludf.DUMMYFUNCTION("""COMPUTED_VALUE"""),"Gymnasium")</f>
        <v>Gymnasium</v>
      </c>
      <c r="C148" s="2">
        <f>IFERROR(__xludf.DUMMYFUNCTION("""COMPUTED_VALUE"""),730.0)</f>
        <v>730</v>
      </c>
      <c r="D148" s="2" t="str">
        <f>IFERROR(__xludf.DUMMYFUNCTION("""COMPUTED_VALUE"""),"3.0")</f>
        <v>3.0</v>
      </c>
    </row>
    <row r="149">
      <c r="A149" s="2" t="str">
        <f>IFERROR(__xludf.DUMMYFUNCTION("""COMPUTED_VALUE"""),"Delbrück")</f>
        <v>Delbrück</v>
      </c>
      <c r="B149" s="2" t="str">
        <f>IFERROR(__xludf.DUMMYFUNCTION("""COMPUTED_VALUE"""),"Grundschule")</f>
        <v>Grundschule</v>
      </c>
      <c r="C149" s="2">
        <f>IFERROR(__xludf.DUMMYFUNCTION("""COMPUTED_VALUE"""),189.0)</f>
        <v>189</v>
      </c>
      <c r="D149" s="2" t="str">
        <f>IFERROR(__xludf.DUMMYFUNCTION("""COMPUTED_VALUE"""),"2.0")</f>
        <v>2.0</v>
      </c>
    </row>
    <row r="150">
      <c r="A150" s="2" t="str">
        <f>IFERROR(__xludf.DUMMYFUNCTION("""COMPUTED_VALUE"""),"Detmold")</f>
        <v>Detmold</v>
      </c>
      <c r="B150" s="2" t="str">
        <f>IFERROR(__xludf.DUMMYFUNCTION("""COMPUTED_VALUE"""),"Privatschule")</f>
        <v>Privatschule</v>
      </c>
      <c r="C150" s="2">
        <f>IFERROR(__xludf.DUMMYFUNCTION("""COMPUTED_VALUE"""),130.0)</f>
        <v>130</v>
      </c>
      <c r="D150" s="2" t="str">
        <f>IFERROR(__xludf.DUMMYFUNCTION("""COMPUTED_VALUE"""),"1.0")</f>
        <v>1.0</v>
      </c>
    </row>
    <row r="151">
      <c r="A151" s="2" t="str">
        <f>IFERROR(__xludf.DUMMYFUNCTION("""COMPUTED_VALUE"""),"Detmold")</f>
        <v>Detmold</v>
      </c>
      <c r="B151" s="2" t="str">
        <f>IFERROR(__xludf.DUMMYFUNCTION("""COMPUTED_VALUE"""),"Privatschule")</f>
        <v>Privatschule</v>
      </c>
      <c r="C151" s="2">
        <f>IFERROR(__xludf.DUMMYFUNCTION("""COMPUTED_VALUE"""),291.0)</f>
        <v>291</v>
      </c>
      <c r="D151" s="2" t="str">
        <f>IFERROR(__xludf.DUMMYFUNCTION("""COMPUTED_VALUE"""),"1.0")</f>
        <v>1.0</v>
      </c>
    </row>
    <row r="152">
      <c r="A152" s="2" t="str">
        <f>IFERROR(__xludf.DUMMYFUNCTION("""COMPUTED_VALUE"""),"Detmold")</f>
        <v>Detmold</v>
      </c>
      <c r="B152" s="2" t="str">
        <f>IFERROR(__xludf.DUMMYFUNCTION("""COMPUTED_VALUE"""),"Förderschule")</f>
        <v>Förderschule</v>
      </c>
      <c r="C152" s="2">
        <f>IFERROR(__xludf.DUMMYFUNCTION("""COMPUTED_VALUE"""),210.0)</f>
        <v>210</v>
      </c>
      <c r="D152" s="2" t="str">
        <f>IFERROR(__xludf.DUMMYFUNCTION("""COMPUTED_VALUE"""),"2.0")</f>
        <v>2.0</v>
      </c>
    </row>
    <row r="153">
      <c r="A153" s="2" t="str">
        <f>IFERROR(__xludf.DUMMYFUNCTION("""COMPUTED_VALUE"""),"Detmold")</f>
        <v>Detmold</v>
      </c>
      <c r="B153" s="2" t="str">
        <f>IFERROR(__xludf.DUMMYFUNCTION("""COMPUTED_VALUE"""),"Grundschule")</f>
        <v>Grundschule</v>
      </c>
      <c r="C153" s="2">
        <f>IFERROR(__xludf.DUMMYFUNCTION("""COMPUTED_VALUE"""),300.0)</f>
        <v>300</v>
      </c>
      <c r="D153" s="2" t="str">
        <f>IFERROR(__xludf.DUMMYFUNCTION("""COMPUTED_VALUE"""),"3.0")</f>
        <v>3.0</v>
      </c>
    </row>
    <row r="154">
      <c r="A154" s="2" t="str">
        <f>IFERROR(__xludf.DUMMYFUNCTION("""COMPUTED_VALUE"""),"Detmold")</f>
        <v>Detmold</v>
      </c>
      <c r="B154" s="2" t="str">
        <f>IFERROR(__xludf.DUMMYFUNCTION("""COMPUTED_VALUE"""),"Grundschule")</f>
        <v>Grundschule</v>
      </c>
      <c r="C154" s="2">
        <f>IFERROR(__xludf.DUMMYFUNCTION("""COMPUTED_VALUE"""),290.0)</f>
        <v>290</v>
      </c>
      <c r="D154" s="2" t="str">
        <f>IFERROR(__xludf.DUMMYFUNCTION("""COMPUTED_VALUE"""),"5.0")</f>
        <v>5.0</v>
      </c>
    </row>
    <row r="155">
      <c r="A155" s="2" t="str">
        <f>IFERROR(__xludf.DUMMYFUNCTION("""COMPUTED_VALUE"""),"Detmold")</f>
        <v>Detmold</v>
      </c>
      <c r="B155" s="2" t="str">
        <f>IFERROR(__xludf.DUMMYFUNCTION("""COMPUTED_VALUE"""),"Gesamtschule")</f>
        <v>Gesamtschule</v>
      </c>
      <c r="C155" s="2">
        <f>IFERROR(__xludf.DUMMYFUNCTION("""COMPUTED_VALUE"""),1050.0)</f>
        <v>1050</v>
      </c>
      <c r="D155" s="2" t="str">
        <f>IFERROR(__xludf.DUMMYFUNCTION("""COMPUTED_VALUE"""),"3.0")</f>
        <v>3.0</v>
      </c>
    </row>
    <row r="156">
      <c r="A156" s="2" t="str">
        <f>IFERROR(__xludf.DUMMYFUNCTION("""COMPUTED_VALUE"""),"Detmold")</f>
        <v>Detmold</v>
      </c>
      <c r="B156" s="2" t="str">
        <f>IFERROR(__xludf.DUMMYFUNCTION("""COMPUTED_VALUE"""),"Gymnasium")</f>
        <v>Gymnasium</v>
      </c>
      <c r="C156" s="2">
        <f>IFERROR(__xludf.DUMMYFUNCTION("""COMPUTED_VALUE"""),750.0)</f>
        <v>750</v>
      </c>
      <c r="D156" s="2" t="str">
        <f>IFERROR(__xludf.DUMMYFUNCTION("""COMPUTED_VALUE"""),"3.0")</f>
        <v>3.0</v>
      </c>
    </row>
    <row r="157">
      <c r="A157" s="2" t="str">
        <f>IFERROR(__xludf.DUMMYFUNCTION("""COMPUTED_VALUE"""),"Dinslaken")</f>
        <v>Dinslaken</v>
      </c>
      <c r="B157" s="2" t="str">
        <f>IFERROR(__xludf.DUMMYFUNCTION("""COMPUTED_VALUE"""),"Gymnasium")</f>
        <v>Gymnasium</v>
      </c>
      <c r="C157" s="2">
        <f>IFERROR(__xludf.DUMMYFUNCTION("""COMPUTED_VALUE"""),550.0)</f>
        <v>550</v>
      </c>
      <c r="D157" s="2" t="str">
        <f>IFERROR(__xludf.DUMMYFUNCTION("""COMPUTED_VALUE"""),"3.0")</f>
        <v>3.0</v>
      </c>
    </row>
    <row r="158">
      <c r="A158" s="2" t="str">
        <f>IFERROR(__xludf.DUMMYFUNCTION("""COMPUTED_VALUE"""),"Dinslaken")</f>
        <v>Dinslaken</v>
      </c>
      <c r="B158" s="2" t="str">
        <f>IFERROR(__xludf.DUMMYFUNCTION("""COMPUTED_VALUE"""),"Gymnasium")</f>
        <v>Gymnasium</v>
      </c>
      <c r="C158" s="2">
        <f>IFERROR(__xludf.DUMMYFUNCTION("""COMPUTED_VALUE"""),800.0)</f>
        <v>800</v>
      </c>
      <c r="D158" s="2" t="str">
        <f>IFERROR(__xludf.DUMMYFUNCTION("""COMPUTED_VALUE"""),"3.0")</f>
        <v>3.0</v>
      </c>
    </row>
    <row r="159">
      <c r="A159" s="2" t="str">
        <f>IFERROR(__xludf.DUMMYFUNCTION("""COMPUTED_VALUE"""),"Dinslaken")</f>
        <v>Dinslaken</v>
      </c>
      <c r="B159" s="2" t="str">
        <f>IFERROR(__xludf.DUMMYFUNCTION("""COMPUTED_VALUE"""),"Grundschule")</f>
        <v>Grundschule</v>
      </c>
      <c r="C159" s="2">
        <f>IFERROR(__xludf.DUMMYFUNCTION("""COMPUTED_VALUE"""),185.0)</f>
        <v>185</v>
      </c>
      <c r="D159" s="2" t="str">
        <f>IFERROR(__xludf.DUMMYFUNCTION("""COMPUTED_VALUE"""),"2.0")</f>
        <v>2.0</v>
      </c>
    </row>
    <row r="160">
      <c r="A160" s="2" t="str">
        <f>IFERROR(__xludf.DUMMYFUNCTION("""COMPUTED_VALUE"""),"Dinslaken")</f>
        <v>Dinslaken</v>
      </c>
      <c r="B160" s="2" t="str">
        <f>IFERROR(__xludf.DUMMYFUNCTION("""COMPUTED_VALUE"""),"Gymnasium")</f>
        <v>Gymnasium</v>
      </c>
      <c r="C160" s="2">
        <f>IFERROR(__xludf.DUMMYFUNCTION("""COMPUTED_VALUE"""),715.0)</f>
        <v>715</v>
      </c>
      <c r="D160" s="2" t="str">
        <f>IFERROR(__xludf.DUMMYFUNCTION("""COMPUTED_VALUE"""),"2.0")</f>
        <v>2.0</v>
      </c>
    </row>
    <row r="161">
      <c r="A161" s="2" t="str">
        <f>IFERROR(__xludf.DUMMYFUNCTION("""COMPUTED_VALUE"""),"Dormagen")</f>
        <v>Dormagen</v>
      </c>
      <c r="B161" s="2" t="str">
        <f>IFERROR(__xludf.DUMMYFUNCTION("""COMPUTED_VALUE"""),"Grundschule")</f>
        <v>Grundschule</v>
      </c>
      <c r="C161" s="2"/>
      <c r="D161" s="2" t="str">
        <f>IFERROR(__xludf.DUMMYFUNCTION("""COMPUTED_VALUE"""),"3.0")</f>
        <v>3.0</v>
      </c>
    </row>
    <row r="162">
      <c r="A162" s="2" t="str">
        <f>IFERROR(__xludf.DUMMYFUNCTION("""COMPUTED_VALUE"""),"Dormagen")</f>
        <v>Dormagen</v>
      </c>
      <c r="B162" s="2" t="str">
        <f>IFERROR(__xludf.DUMMYFUNCTION("""COMPUTED_VALUE"""),"Gymnasium")</f>
        <v>Gymnasium</v>
      </c>
      <c r="C162" s="2">
        <f>IFERROR(__xludf.DUMMYFUNCTION("""COMPUTED_VALUE"""),1242.0)</f>
        <v>1242</v>
      </c>
      <c r="D162" s="2" t="str">
        <f>IFERROR(__xludf.DUMMYFUNCTION("""COMPUTED_VALUE"""),"3.0")</f>
        <v>3.0</v>
      </c>
    </row>
    <row r="163">
      <c r="A163" s="2" t="str">
        <f>IFERROR(__xludf.DUMMYFUNCTION("""COMPUTED_VALUE"""),"Dorsten")</f>
        <v>Dorsten</v>
      </c>
      <c r="B163" s="2" t="str">
        <f>IFERROR(__xludf.DUMMYFUNCTION("""COMPUTED_VALUE"""),"Förderschule")</f>
        <v>Förderschule</v>
      </c>
      <c r="C163" s="2">
        <f>IFERROR(__xludf.DUMMYFUNCTION("""COMPUTED_VALUE"""),80.0)</f>
        <v>80</v>
      </c>
      <c r="D163" s="2" t="str">
        <f>IFERROR(__xludf.DUMMYFUNCTION("""COMPUTED_VALUE"""),"6.0")</f>
        <v>6.0</v>
      </c>
    </row>
    <row r="164">
      <c r="A164" s="2" t="str">
        <f>IFERROR(__xludf.DUMMYFUNCTION("""COMPUTED_VALUE"""),"Dorsten")</f>
        <v>Dorsten</v>
      </c>
      <c r="B164" s="2" t="str">
        <f>IFERROR(__xludf.DUMMYFUNCTION("""COMPUTED_VALUE"""),"Realschule")</f>
        <v>Realschule</v>
      </c>
      <c r="C164" s="2">
        <f>IFERROR(__xludf.DUMMYFUNCTION("""COMPUTED_VALUE"""),600.0)</f>
        <v>600</v>
      </c>
      <c r="D164" s="2" t="str">
        <f>IFERROR(__xludf.DUMMYFUNCTION("""COMPUTED_VALUE"""),"3.0")</f>
        <v>3.0</v>
      </c>
    </row>
    <row r="165">
      <c r="A165" s="2" t="str">
        <f>IFERROR(__xludf.DUMMYFUNCTION("""COMPUTED_VALUE"""),"Dortmund")</f>
        <v>Dortmund</v>
      </c>
      <c r="B165" s="2" t="str">
        <f>IFERROR(__xludf.DUMMYFUNCTION("""COMPUTED_VALUE"""),"Weiterbildungskolleg")</f>
        <v>Weiterbildungskolleg</v>
      </c>
      <c r="C165" s="2">
        <f>IFERROR(__xludf.DUMMYFUNCTION("""COMPUTED_VALUE"""),242.0)</f>
        <v>242</v>
      </c>
      <c r="D165" s="2" t="str">
        <f>IFERROR(__xludf.DUMMYFUNCTION("""COMPUTED_VALUE"""),"5.0")</f>
        <v>5.0</v>
      </c>
    </row>
    <row r="166">
      <c r="A166" s="2" t="str">
        <f>IFERROR(__xludf.DUMMYFUNCTION("""COMPUTED_VALUE"""),"Dortmund")</f>
        <v>Dortmund</v>
      </c>
      <c r="B166" s="2" t="str">
        <f>IFERROR(__xludf.DUMMYFUNCTION("""COMPUTED_VALUE"""),"Gesamtschule")</f>
        <v>Gesamtschule</v>
      </c>
      <c r="C166" s="2">
        <f>IFERROR(__xludf.DUMMYFUNCTION("""COMPUTED_VALUE"""),900.0)</f>
        <v>900</v>
      </c>
      <c r="D166" s="2" t="str">
        <f>IFERROR(__xludf.DUMMYFUNCTION("""COMPUTED_VALUE"""),"3.0")</f>
        <v>3.0</v>
      </c>
    </row>
    <row r="167">
      <c r="A167" s="2" t="str">
        <f>IFERROR(__xludf.DUMMYFUNCTION("""COMPUTED_VALUE"""),"Dortmund")</f>
        <v>Dortmund</v>
      </c>
      <c r="B167" s="2" t="str">
        <f>IFERROR(__xludf.DUMMYFUNCTION("""COMPUTED_VALUE"""),"Grundschule")</f>
        <v>Grundschule</v>
      </c>
      <c r="C167" s="2">
        <f>IFERROR(__xludf.DUMMYFUNCTION("""COMPUTED_VALUE"""),215.0)</f>
        <v>215</v>
      </c>
      <c r="D167" s="2" t="str">
        <f>IFERROR(__xludf.DUMMYFUNCTION("""COMPUTED_VALUE"""),"5.0")</f>
        <v>5.0</v>
      </c>
    </row>
    <row r="168">
      <c r="A168" s="2" t="str">
        <f>IFERROR(__xludf.DUMMYFUNCTION("""COMPUTED_VALUE"""),"Dortmund")</f>
        <v>Dortmund</v>
      </c>
      <c r="B168" s="2" t="str">
        <f>IFERROR(__xludf.DUMMYFUNCTION("""COMPUTED_VALUE"""),"Grundschule")</f>
        <v>Grundschule</v>
      </c>
      <c r="C168" s="2">
        <f>IFERROR(__xludf.DUMMYFUNCTION("""COMPUTED_VALUE"""),200.0)</f>
        <v>200</v>
      </c>
      <c r="D168" s="2" t="str">
        <f>IFERROR(__xludf.DUMMYFUNCTION("""COMPUTED_VALUE"""),"5.0")</f>
        <v>5.0</v>
      </c>
    </row>
    <row r="169">
      <c r="A169" s="2" t="str">
        <f>IFERROR(__xludf.DUMMYFUNCTION("""COMPUTED_VALUE"""),"Dortmund")</f>
        <v>Dortmund</v>
      </c>
      <c r="B169" s="2" t="str">
        <f>IFERROR(__xludf.DUMMYFUNCTION("""COMPUTED_VALUE"""),"Gesamtschule")</f>
        <v>Gesamtschule</v>
      </c>
      <c r="C169" s="2">
        <f>IFERROR(__xludf.DUMMYFUNCTION("""COMPUTED_VALUE"""),1400.0)</f>
        <v>1400</v>
      </c>
      <c r="D169" s="2" t="str">
        <f>IFERROR(__xludf.DUMMYFUNCTION("""COMPUTED_VALUE"""),"3.0")</f>
        <v>3.0</v>
      </c>
    </row>
    <row r="170">
      <c r="A170" s="2" t="str">
        <f>IFERROR(__xludf.DUMMYFUNCTION("""COMPUTED_VALUE"""),"Dortmund")</f>
        <v>Dortmund</v>
      </c>
      <c r="B170" s="2" t="str">
        <f>IFERROR(__xludf.DUMMYFUNCTION("""COMPUTED_VALUE"""),"Grundschule")</f>
        <v>Grundschule</v>
      </c>
      <c r="C170" s="2">
        <f>IFERROR(__xludf.DUMMYFUNCTION("""COMPUTED_VALUE"""),378.0)</f>
        <v>378</v>
      </c>
      <c r="D170" s="2" t="str">
        <f>IFERROR(__xludf.DUMMYFUNCTION("""COMPUTED_VALUE"""),"6.0")</f>
        <v>6.0</v>
      </c>
    </row>
    <row r="171">
      <c r="A171" s="2" t="str">
        <f>IFERROR(__xludf.DUMMYFUNCTION("""COMPUTED_VALUE"""),"Dortmund")</f>
        <v>Dortmund</v>
      </c>
      <c r="B171" s="2" t="str">
        <f>IFERROR(__xludf.DUMMYFUNCTION("""COMPUTED_VALUE"""),"Realschule")</f>
        <v>Realschule</v>
      </c>
      <c r="C171" s="2">
        <f>IFERROR(__xludf.DUMMYFUNCTION("""COMPUTED_VALUE"""),550.0)</f>
        <v>550</v>
      </c>
      <c r="D171" s="2" t="str">
        <f>IFERROR(__xludf.DUMMYFUNCTION("""COMPUTED_VALUE"""),"3.0")</f>
        <v>3.0</v>
      </c>
    </row>
    <row r="172">
      <c r="A172" s="2" t="str">
        <f>IFERROR(__xludf.DUMMYFUNCTION("""COMPUTED_VALUE"""),"Dortmund")</f>
        <v>Dortmund</v>
      </c>
      <c r="B172" s="2" t="str">
        <f>IFERROR(__xludf.DUMMYFUNCTION("""COMPUTED_VALUE"""),"Gymnasium")</f>
        <v>Gymnasium</v>
      </c>
      <c r="C172" s="2">
        <f>IFERROR(__xludf.DUMMYFUNCTION("""COMPUTED_VALUE"""),950.0)</f>
        <v>950</v>
      </c>
      <c r="D172" s="2" t="str">
        <f>IFERROR(__xludf.DUMMYFUNCTION("""COMPUTED_VALUE"""),"2.0")</f>
        <v>2.0</v>
      </c>
    </row>
    <row r="173">
      <c r="A173" s="2" t="str">
        <f>IFERROR(__xludf.DUMMYFUNCTION("""COMPUTED_VALUE"""),"Dortmund")</f>
        <v>Dortmund</v>
      </c>
      <c r="B173" s="2" t="str">
        <f>IFERROR(__xludf.DUMMYFUNCTION("""COMPUTED_VALUE"""),"Gymnasium")</f>
        <v>Gymnasium</v>
      </c>
      <c r="C173" s="2">
        <f>IFERROR(__xludf.DUMMYFUNCTION("""COMPUTED_VALUE"""),930.0)</f>
        <v>930</v>
      </c>
      <c r="D173" s="2" t="str">
        <f>IFERROR(__xludf.DUMMYFUNCTION("""COMPUTED_VALUE"""),"1.0")</f>
        <v>1.0</v>
      </c>
    </row>
    <row r="174">
      <c r="A174" s="2" t="str">
        <f>IFERROR(__xludf.DUMMYFUNCTION("""COMPUTED_VALUE"""),"Dortmund")</f>
        <v>Dortmund</v>
      </c>
      <c r="B174" s="2" t="str">
        <f>IFERROR(__xludf.DUMMYFUNCTION("""COMPUTED_VALUE"""),"Gymnasium")</f>
        <v>Gymnasium</v>
      </c>
      <c r="C174" s="2">
        <f>IFERROR(__xludf.DUMMYFUNCTION("""COMPUTED_VALUE"""),992.0)</f>
        <v>992</v>
      </c>
      <c r="D174" s="2" t="str">
        <f>IFERROR(__xludf.DUMMYFUNCTION("""COMPUTED_VALUE"""),"2.0")</f>
        <v>2.0</v>
      </c>
    </row>
    <row r="175">
      <c r="A175" s="2" t="str">
        <f>IFERROR(__xludf.DUMMYFUNCTION("""COMPUTED_VALUE"""),"Dortmund")</f>
        <v>Dortmund</v>
      </c>
      <c r="B175" s="2" t="str">
        <f>IFERROR(__xludf.DUMMYFUNCTION("""COMPUTED_VALUE"""),"Grundschule")</f>
        <v>Grundschule</v>
      </c>
      <c r="C175" s="2">
        <f>IFERROR(__xludf.DUMMYFUNCTION("""COMPUTED_VALUE"""),410.0)</f>
        <v>410</v>
      </c>
      <c r="D175" s="2" t="str">
        <f>IFERROR(__xludf.DUMMYFUNCTION("""COMPUTED_VALUE"""),"2.0")</f>
        <v>2.0</v>
      </c>
    </row>
    <row r="176">
      <c r="A176" s="2" t="str">
        <f>IFERROR(__xludf.DUMMYFUNCTION("""COMPUTED_VALUE"""),"Dortmund")</f>
        <v>Dortmund</v>
      </c>
      <c r="B176" s="2" t="str">
        <f>IFERROR(__xludf.DUMMYFUNCTION("""COMPUTED_VALUE"""),"Grundschule")</f>
        <v>Grundschule</v>
      </c>
      <c r="C176" s="2">
        <f>IFERROR(__xludf.DUMMYFUNCTION("""COMPUTED_VALUE"""),420.0)</f>
        <v>420</v>
      </c>
      <c r="D176" s="2" t="str">
        <f>IFERROR(__xludf.DUMMYFUNCTION("""COMPUTED_VALUE"""),"5.0")</f>
        <v>5.0</v>
      </c>
    </row>
    <row r="177">
      <c r="A177" s="2" t="str">
        <f>IFERROR(__xludf.DUMMYFUNCTION("""COMPUTED_VALUE"""),"Dortmund")</f>
        <v>Dortmund</v>
      </c>
      <c r="B177" s="2" t="str">
        <f>IFERROR(__xludf.DUMMYFUNCTION("""COMPUTED_VALUE"""),"Grundschule")</f>
        <v>Grundschule</v>
      </c>
      <c r="C177" s="2">
        <f>IFERROR(__xludf.DUMMYFUNCTION("""COMPUTED_VALUE"""),270.0)</f>
        <v>270</v>
      </c>
      <c r="D177" s="2" t="str">
        <f>IFERROR(__xludf.DUMMYFUNCTION("""COMPUTED_VALUE"""),"5.0")</f>
        <v>5.0</v>
      </c>
    </row>
    <row r="178">
      <c r="A178" s="2" t="str">
        <f>IFERROR(__xludf.DUMMYFUNCTION("""COMPUTED_VALUE"""),"Dortmund")</f>
        <v>Dortmund</v>
      </c>
      <c r="B178" s="2" t="str">
        <f>IFERROR(__xludf.DUMMYFUNCTION("""COMPUTED_VALUE"""),"Grundschule")</f>
        <v>Grundschule</v>
      </c>
      <c r="C178" s="2">
        <f>IFERROR(__xludf.DUMMYFUNCTION("""COMPUTED_VALUE"""),204.0)</f>
        <v>204</v>
      </c>
      <c r="D178" s="2" t="str">
        <f>IFERROR(__xludf.DUMMYFUNCTION("""COMPUTED_VALUE"""),"5.0")</f>
        <v>5.0</v>
      </c>
    </row>
    <row r="179">
      <c r="A179" s="2" t="str">
        <f>IFERROR(__xludf.DUMMYFUNCTION("""COMPUTED_VALUE"""),"Dortmund")</f>
        <v>Dortmund</v>
      </c>
      <c r="B179" s="2" t="str">
        <f>IFERROR(__xludf.DUMMYFUNCTION("""COMPUTED_VALUE"""),"Sekundarschule")</f>
        <v>Sekundarschule</v>
      </c>
      <c r="C179" s="2">
        <f>IFERROR(__xludf.DUMMYFUNCTION("""COMPUTED_VALUE"""),424.0)</f>
        <v>424</v>
      </c>
      <c r="D179" s="2" t="str">
        <f>IFERROR(__xludf.DUMMYFUNCTION("""COMPUTED_VALUE"""),"2.0")</f>
        <v>2.0</v>
      </c>
    </row>
    <row r="180">
      <c r="A180" s="2" t="str">
        <f>IFERROR(__xludf.DUMMYFUNCTION("""COMPUTED_VALUE"""),"Dortmund")</f>
        <v>Dortmund</v>
      </c>
      <c r="B180" s="2" t="str">
        <f>IFERROR(__xludf.DUMMYFUNCTION("""COMPUTED_VALUE"""),"Berufskolleg")</f>
        <v>Berufskolleg</v>
      </c>
      <c r="C180" s="2">
        <f>IFERROR(__xludf.DUMMYFUNCTION("""COMPUTED_VALUE"""),3078.0)</f>
        <v>3078</v>
      </c>
      <c r="D180" s="2" t="str">
        <f>IFERROR(__xludf.DUMMYFUNCTION("""COMPUTED_VALUE"""),"1.0")</f>
        <v>1.0</v>
      </c>
    </row>
    <row r="181">
      <c r="A181" s="2" t="str">
        <f>IFERROR(__xludf.DUMMYFUNCTION("""COMPUTED_VALUE"""),"Dortmund")</f>
        <v>Dortmund</v>
      </c>
      <c r="B181" s="2" t="str">
        <f>IFERROR(__xludf.DUMMYFUNCTION("""COMPUTED_VALUE"""),"Realschule")</f>
        <v>Realschule</v>
      </c>
      <c r="C181" s="2">
        <f>IFERROR(__xludf.DUMMYFUNCTION("""COMPUTED_VALUE"""),600.0)</f>
        <v>600</v>
      </c>
      <c r="D181" s="2" t="str">
        <f>IFERROR(__xludf.DUMMYFUNCTION("""COMPUTED_VALUE"""),"5.0")</f>
        <v>5.0</v>
      </c>
    </row>
    <row r="182">
      <c r="A182" s="2" t="str">
        <f>IFERROR(__xludf.DUMMYFUNCTION("""COMPUTED_VALUE"""),"Duisburg")</f>
        <v>Duisburg</v>
      </c>
      <c r="B182" s="2" t="str">
        <f>IFERROR(__xludf.DUMMYFUNCTION("""COMPUTED_VALUE"""),"Gesamtschule")</f>
        <v>Gesamtschule</v>
      </c>
      <c r="C182" s="2">
        <f>IFERROR(__xludf.DUMMYFUNCTION("""COMPUTED_VALUE"""),1010.0)</f>
        <v>1010</v>
      </c>
      <c r="D182" s="2" t="str">
        <f>IFERROR(__xludf.DUMMYFUNCTION("""COMPUTED_VALUE"""),"3.0")</f>
        <v>3.0</v>
      </c>
    </row>
    <row r="183">
      <c r="A183" s="2" t="str">
        <f>IFERROR(__xludf.DUMMYFUNCTION("""COMPUTED_VALUE"""),"Duisburg")</f>
        <v>Duisburg</v>
      </c>
      <c r="B183" s="2" t="str">
        <f>IFERROR(__xludf.DUMMYFUNCTION("""COMPUTED_VALUE"""),"Gesamtschule")</f>
        <v>Gesamtschule</v>
      </c>
      <c r="C183" s="2">
        <f>IFERROR(__xludf.DUMMYFUNCTION("""COMPUTED_VALUE"""),1000.0)</f>
        <v>1000</v>
      </c>
      <c r="D183" s="2" t="str">
        <f>IFERROR(__xludf.DUMMYFUNCTION("""COMPUTED_VALUE"""),"2.0")</f>
        <v>2.0</v>
      </c>
    </row>
    <row r="184">
      <c r="A184" s="2" t="str">
        <f>IFERROR(__xludf.DUMMYFUNCTION("""COMPUTED_VALUE"""),"Duisburg")</f>
        <v>Duisburg</v>
      </c>
      <c r="B184" s="2" t="str">
        <f>IFERROR(__xludf.DUMMYFUNCTION("""COMPUTED_VALUE"""),"Sekundarschule")</f>
        <v>Sekundarschule</v>
      </c>
      <c r="C184" s="2">
        <f>IFERROR(__xludf.DUMMYFUNCTION("""COMPUTED_VALUE"""),800.0)</f>
        <v>800</v>
      </c>
      <c r="D184" s="2" t="str">
        <f>IFERROR(__xludf.DUMMYFUNCTION("""COMPUTED_VALUE"""),"2.0")</f>
        <v>2.0</v>
      </c>
    </row>
    <row r="185">
      <c r="A185" s="2" t="str">
        <f>IFERROR(__xludf.DUMMYFUNCTION("""COMPUTED_VALUE"""),"Duisburg")</f>
        <v>Duisburg</v>
      </c>
      <c r="B185" s="2" t="str">
        <f>IFERROR(__xludf.DUMMYFUNCTION("""COMPUTED_VALUE"""),"Grundschule")</f>
        <v>Grundschule</v>
      </c>
      <c r="C185" s="2">
        <f>IFERROR(__xludf.DUMMYFUNCTION("""COMPUTED_VALUE"""),203.0)</f>
        <v>203</v>
      </c>
      <c r="D185" s="2" t="str">
        <f>IFERROR(__xludf.DUMMYFUNCTION("""COMPUTED_VALUE"""),"3.0")</f>
        <v>3.0</v>
      </c>
    </row>
    <row r="186">
      <c r="A186" s="2" t="str">
        <f>IFERROR(__xludf.DUMMYFUNCTION("""COMPUTED_VALUE"""),"Duisburg")</f>
        <v>Duisburg</v>
      </c>
      <c r="B186" s="2" t="str">
        <f>IFERROR(__xludf.DUMMYFUNCTION("""COMPUTED_VALUE"""),"Gesamtschule")</f>
        <v>Gesamtschule</v>
      </c>
      <c r="C186" s="2">
        <f>IFERROR(__xludf.DUMMYFUNCTION("""COMPUTED_VALUE"""),950.0)</f>
        <v>950</v>
      </c>
      <c r="D186" s="2" t="str">
        <f>IFERROR(__xludf.DUMMYFUNCTION("""COMPUTED_VALUE"""),"6.0")</f>
        <v>6.0</v>
      </c>
    </row>
    <row r="187">
      <c r="A187" s="2" t="str">
        <f>IFERROR(__xludf.DUMMYFUNCTION("""COMPUTED_VALUE"""),"Duisburg")</f>
        <v>Duisburg</v>
      </c>
      <c r="B187" s="2" t="str">
        <f>IFERROR(__xludf.DUMMYFUNCTION("""COMPUTED_VALUE"""),"Gymnasium")</f>
        <v>Gymnasium</v>
      </c>
      <c r="C187" s="2">
        <f>IFERROR(__xludf.DUMMYFUNCTION("""COMPUTED_VALUE"""),950.0)</f>
        <v>950</v>
      </c>
      <c r="D187" s="2" t="str">
        <f>IFERROR(__xludf.DUMMYFUNCTION("""COMPUTED_VALUE"""),"2.0")</f>
        <v>2.0</v>
      </c>
    </row>
    <row r="188">
      <c r="A188" s="2" t="str">
        <f>IFERROR(__xludf.DUMMYFUNCTION("""COMPUTED_VALUE"""),"Duisburg")</f>
        <v>Duisburg</v>
      </c>
      <c r="B188" s="2" t="str">
        <f>IFERROR(__xludf.DUMMYFUNCTION("""COMPUTED_VALUE"""),"Grundschule")</f>
        <v>Grundschule</v>
      </c>
      <c r="C188" s="2">
        <f>IFERROR(__xludf.DUMMYFUNCTION("""COMPUTED_VALUE"""),200.0)</f>
        <v>200</v>
      </c>
      <c r="D188" s="2" t="str">
        <f>IFERROR(__xludf.DUMMYFUNCTION("""COMPUTED_VALUE"""),"5.0")</f>
        <v>5.0</v>
      </c>
    </row>
    <row r="189">
      <c r="A189" s="2" t="str">
        <f>IFERROR(__xludf.DUMMYFUNCTION("""COMPUTED_VALUE"""),"Duisburg")</f>
        <v>Duisburg</v>
      </c>
      <c r="B189" s="2" t="str">
        <f>IFERROR(__xludf.DUMMYFUNCTION("""COMPUTED_VALUE"""),"Grundschule")</f>
        <v>Grundschule</v>
      </c>
      <c r="C189" s="2">
        <f>IFERROR(__xludf.DUMMYFUNCTION("""COMPUTED_VALUE"""),260.0)</f>
        <v>260</v>
      </c>
      <c r="D189" s="2" t="str">
        <f>IFERROR(__xludf.DUMMYFUNCTION("""COMPUTED_VALUE"""),"2.0")</f>
        <v>2.0</v>
      </c>
    </row>
    <row r="190">
      <c r="A190" s="2" t="str">
        <f>IFERROR(__xludf.DUMMYFUNCTION("""COMPUTED_VALUE"""),"Duisburg")</f>
        <v>Duisburg</v>
      </c>
      <c r="B190" s="2" t="str">
        <f>IFERROR(__xludf.DUMMYFUNCTION("""COMPUTED_VALUE"""),"Grundschule")</f>
        <v>Grundschule</v>
      </c>
      <c r="C190" s="2">
        <f>IFERROR(__xludf.DUMMYFUNCTION("""COMPUTED_VALUE"""),340.0)</f>
        <v>340</v>
      </c>
      <c r="D190" s="2" t="str">
        <f>IFERROR(__xludf.DUMMYFUNCTION("""COMPUTED_VALUE"""),"4.0")</f>
        <v>4.0</v>
      </c>
    </row>
    <row r="191">
      <c r="A191" s="2" t="str">
        <f>IFERROR(__xludf.DUMMYFUNCTION("""COMPUTED_VALUE"""),"Duisburg")</f>
        <v>Duisburg</v>
      </c>
      <c r="B191" s="2" t="str">
        <f>IFERROR(__xludf.DUMMYFUNCTION("""COMPUTED_VALUE"""),"Grundschule")</f>
        <v>Grundschule</v>
      </c>
      <c r="C191" s="2">
        <f>IFERROR(__xludf.DUMMYFUNCTION("""COMPUTED_VALUE"""),225.0)</f>
        <v>225</v>
      </c>
      <c r="D191" s="2" t="str">
        <f>IFERROR(__xludf.DUMMYFUNCTION("""COMPUTED_VALUE"""),"5.0")</f>
        <v>5.0</v>
      </c>
    </row>
    <row r="192">
      <c r="A192" s="2" t="str">
        <f>IFERROR(__xludf.DUMMYFUNCTION("""COMPUTED_VALUE"""),"Dülmen")</f>
        <v>Dülmen</v>
      </c>
      <c r="B192" s="2" t="str">
        <f>IFERROR(__xludf.DUMMYFUNCTION("""COMPUTED_VALUE"""),"Grundschule")</f>
        <v>Grundschule</v>
      </c>
      <c r="C192" s="2">
        <f>IFERROR(__xludf.DUMMYFUNCTION("""COMPUTED_VALUE"""),300.0)</f>
        <v>300</v>
      </c>
      <c r="D192" s="2" t="str">
        <f>IFERROR(__xludf.DUMMYFUNCTION("""COMPUTED_VALUE"""),"5.0")</f>
        <v>5.0</v>
      </c>
    </row>
    <row r="193">
      <c r="A193" s="2" t="str">
        <f>IFERROR(__xludf.DUMMYFUNCTION("""COMPUTED_VALUE"""),"Dülmen")</f>
        <v>Dülmen</v>
      </c>
      <c r="B193" s="2" t="str">
        <f>IFERROR(__xludf.DUMMYFUNCTION("""COMPUTED_VALUE"""),"Gymnasium")</f>
        <v>Gymnasium</v>
      </c>
      <c r="C193" s="2">
        <f>IFERROR(__xludf.DUMMYFUNCTION("""COMPUTED_VALUE"""),667.0)</f>
        <v>667</v>
      </c>
      <c r="D193" s="2" t="str">
        <f>IFERROR(__xludf.DUMMYFUNCTION("""COMPUTED_VALUE"""),"2.0")</f>
        <v>2.0</v>
      </c>
    </row>
    <row r="194">
      <c r="A194" s="2" t="str">
        <f>IFERROR(__xludf.DUMMYFUNCTION("""COMPUTED_VALUE"""),"Dülmen")</f>
        <v>Dülmen</v>
      </c>
      <c r="B194" s="2" t="str">
        <f>IFERROR(__xludf.DUMMYFUNCTION("""COMPUTED_VALUE"""),"Realschule")</f>
        <v>Realschule</v>
      </c>
      <c r="C194" s="2">
        <f>IFERROR(__xludf.DUMMYFUNCTION("""COMPUTED_VALUE"""),523.0)</f>
        <v>523</v>
      </c>
      <c r="D194" s="2" t="str">
        <f>IFERROR(__xludf.DUMMYFUNCTION("""COMPUTED_VALUE"""),"3.0")</f>
        <v>3.0</v>
      </c>
    </row>
    <row r="195">
      <c r="A195" s="2" t="str">
        <f>IFERROR(__xludf.DUMMYFUNCTION("""COMPUTED_VALUE"""),"Dülmen")</f>
        <v>Dülmen</v>
      </c>
      <c r="B195" s="2" t="str">
        <f>IFERROR(__xludf.DUMMYFUNCTION("""COMPUTED_VALUE"""),"Hauptschule")</f>
        <v>Hauptschule</v>
      </c>
      <c r="C195" s="2">
        <f>IFERROR(__xludf.DUMMYFUNCTION("""COMPUTED_VALUE"""),359.0)</f>
        <v>359</v>
      </c>
      <c r="D195" s="2" t="str">
        <f>IFERROR(__xludf.DUMMYFUNCTION("""COMPUTED_VALUE"""),"5.0")</f>
        <v>5.0</v>
      </c>
    </row>
    <row r="196">
      <c r="A196" s="2" t="str">
        <f>IFERROR(__xludf.DUMMYFUNCTION("""COMPUTED_VALUE"""),"Dülmen")</f>
        <v>Dülmen</v>
      </c>
      <c r="B196" s="2" t="str">
        <f>IFERROR(__xludf.DUMMYFUNCTION("""COMPUTED_VALUE"""),"Realschule")</f>
        <v>Realschule</v>
      </c>
      <c r="C196" s="2">
        <f>IFERROR(__xludf.DUMMYFUNCTION("""COMPUTED_VALUE"""),560.0)</f>
        <v>560</v>
      </c>
      <c r="D196" s="2" t="str">
        <f>IFERROR(__xludf.DUMMYFUNCTION("""COMPUTED_VALUE"""),"2.0")</f>
        <v>2.0</v>
      </c>
    </row>
    <row r="197">
      <c r="A197" s="2" t="str">
        <f>IFERROR(__xludf.DUMMYFUNCTION("""COMPUTED_VALUE"""),"Düren")</f>
        <v>Düren</v>
      </c>
      <c r="B197" s="2" t="str">
        <f>IFERROR(__xludf.DUMMYFUNCTION("""COMPUTED_VALUE"""),"Grundschule")</f>
        <v>Grundschule</v>
      </c>
      <c r="C197" s="2">
        <f>IFERROR(__xludf.DUMMYFUNCTION("""COMPUTED_VALUE"""),300.0)</f>
        <v>300</v>
      </c>
      <c r="D197" s="2" t="str">
        <f>IFERROR(__xludf.DUMMYFUNCTION("""COMPUTED_VALUE"""),"5.0")</f>
        <v>5.0</v>
      </c>
    </row>
    <row r="198">
      <c r="A198" s="2" t="str">
        <f>IFERROR(__xludf.DUMMYFUNCTION("""COMPUTED_VALUE"""),"Düsseldorf")</f>
        <v>Düsseldorf</v>
      </c>
      <c r="B198" s="2" t="str">
        <f>IFERROR(__xludf.DUMMYFUNCTION("""COMPUTED_VALUE"""),"Förderschule")</f>
        <v>Förderschule</v>
      </c>
      <c r="C198" s="2">
        <f>IFERROR(__xludf.DUMMYFUNCTION("""COMPUTED_VALUE"""),350.0)</f>
        <v>350</v>
      </c>
      <c r="D198" s="2" t="str">
        <f>IFERROR(__xludf.DUMMYFUNCTION("""COMPUTED_VALUE"""),"3.0")</f>
        <v>3.0</v>
      </c>
    </row>
    <row r="199">
      <c r="A199" s="2" t="str">
        <f>IFERROR(__xludf.DUMMYFUNCTION("""COMPUTED_VALUE"""),"Düsseldorf")</f>
        <v>Düsseldorf</v>
      </c>
      <c r="B199" s="2" t="str">
        <f>IFERROR(__xludf.DUMMYFUNCTION("""COMPUTED_VALUE"""),"Berufskolleg")</f>
        <v>Berufskolleg</v>
      </c>
      <c r="C199" s="2">
        <f>IFERROR(__xludf.DUMMYFUNCTION("""COMPUTED_VALUE"""),2800.0)</f>
        <v>2800</v>
      </c>
      <c r="D199" s="2" t="str">
        <f>IFERROR(__xludf.DUMMYFUNCTION("""COMPUTED_VALUE"""),"2.0")</f>
        <v>2.0</v>
      </c>
    </row>
    <row r="200">
      <c r="A200" s="2" t="str">
        <f>IFERROR(__xludf.DUMMYFUNCTION("""COMPUTED_VALUE"""),"Düsseldorf")</f>
        <v>Düsseldorf</v>
      </c>
      <c r="B200" s="2"/>
      <c r="C200" s="2"/>
      <c r="D200" s="2"/>
    </row>
    <row r="201">
      <c r="A201" s="2" t="str">
        <f>IFERROR(__xludf.DUMMYFUNCTION("""COMPUTED_VALUE"""),"Düsseldorf")</f>
        <v>Düsseldorf</v>
      </c>
      <c r="B201" s="2" t="str">
        <f>IFERROR(__xludf.DUMMYFUNCTION("""COMPUTED_VALUE"""),"Grundschule")</f>
        <v>Grundschule</v>
      </c>
      <c r="C201" s="2">
        <f>IFERROR(__xludf.DUMMYFUNCTION("""COMPUTED_VALUE"""),164.0)</f>
        <v>164</v>
      </c>
      <c r="D201" s="2" t="str">
        <f>IFERROR(__xludf.DUMMYFUNCTION("""COMPUTED_VALUE"""),"3.0")</f>
        <v>3.0</v>
      </c>
    </row>
    <row r="202">
      <c r="A202" s="2" t="str">
        <f>IFERROR(__xludf.DUMMYFUNCTION("""COMPUTED_VALUE"""),"Düsseldorf")</f>
        <v>Düsseldorf</v>
      </c>
      <c r="B202" s="2" t="str">
        <f>IFERROR(__xludf.DUMMYFUNCTION("""COMPUTED_VALUE"""),"Gymnasium")</f>
        <v>Gymnasium</v>
      </c>
      <c r="C202" s="2">
        <f>IFERROR(__xludf.DUMMYFUNCTION("""COMPUTED_VALUE"""),650.0)</f>
        <v>650</v>
      </c>
      <c r="D202" s="2" t="str">
        <f>IFERROR(__xludf.DUMMYFUNCTION("""COMPUTED_VALUE"""),"1.0")</f>
        <v>1.0</v>
      </c>
    </row>
    <row r="203">
      <c r="A203" s="2" t="str">
        <f>IFERROR(__xludf.DUMMYFUNCTION("""COMPUTED_VALUE"""),"Düsseldorf")</f>
        <v>Düsseldorf</v>
      </c>
      <c r="B203" s="2" t="str">
        <f>IFERROR(__xludf.DUMMYFUNCTION("""COMPUTED_VALUE"""),"Grundschule")</f>
        <v>Grundschule</v>
      </c>
      <c r="C203" s="2">
        <f>IFERROR(__xludf.DUMMYFUNCTION("""COMPUTED_VALUE"""),220.0)</f>
        <v>220</v>
      </c>
      <c r="D203" s="2" t="str">
        <f>IFERROR(__xludf.DUMMYFUNCTION("""COMPUTED_VALUE"""),"4.0")</f>
        <v>4.0</v>
      </c>
    </row>
    <row r="204">
      <c r="A204" s="2" t="str">
        <f>IFERROR(__xludf.DUMMYFUNCTION("""COMPUTED_VALUE"""),"Düsseldorf")</f>
        <v>Düsseldorf</v>
      </c>
      <c r="B204" s="2" t="str">
        <f>IFERROR(__xludf.DUMMYFUNCTION("""COMPUTED_VALUE"""),"Hauptschule")</f>
        <v>Hauptschule</v>
      </c>
      <c r="C204" s="2">
        <f>IFERROR(__xludf.DUMMYFUNCTION("""COMPUTED_VALUE"""),320.0)</f>
        <v>320</v>
      </c>
      <c r="D204" s="2" t="str">
        <f>IFERROR(__xludf.DUMMYFUNCTION("""COMPUTED_VALUE"""),"2.0")</f>
        <v>2.0</v>
      </c>
    </row>
    <row r="205">
      <c r="A205" s="2" t="str">
        <f>IFERROR(__xludf.DUMMYFUNCTION("""COMPUTED_VALUE"""),"Düsseldorf")</f>
        <v>Düsseldorf</v>
      </c>
      <c r="B205" s="2" t="str">
        <f>IFERROR(__xludf.DUMMYFUNCTION("""COMPUTED_VALUE"""),"Gymnasium")</f>
        <v>Gymnasium</v>
      </c>
      <c r="C205" s="2" t="str">
        <f>IFERROR(__xludf.DUMMYFUNCTION("""COMPUTED_VALUE"""),"1.25")</f>
        <v>1.25</v>
      </c>
      <c r="D205" s="2" t="str">
        <f>IFERROR(__xludf.DUMMYFUNCTION("""COMPUTED_VALUE"""),"3.0")</f>
        <v>3.0</v>
      </c>
    </row>
    <row r="206">
      <c r="A206" s="2" t="str">
        <f>IFERROR(__xludf.DUMMYFUNCTION("""COMPUTED_VALUE"""),"Düsseldorf")</f>
        <v>Düsseldorf</v>
      </c>
      <c r="B206" s="2" t="str">
        <f>IFERROR(__xludf.DUMMYFUNCTION("""COMPUTED_VALUE"""),"Gymnasium")</f>
        <v>Gymnasium</v>
      </c>
      <c r="C206" s="2"/>
      <c r="D206" s="2" t="str">
        <f>IFERROR(__xludf.DUMMYFUNCTION("""COMPUTED_VALUE"""),"3.0")</f>
        <v>3.0</v>
      </c>
    </row>
    <row r="207">
      <c r="A207" s="2" t="str">
        <f>IFERROR(__xludf.DUMMYFUNCTION("""COMPUTED_VALUE"""),"Düsseldorf")</f>
        <v>Düsseldorf</v>
      </c>
      <c r="B207" s="2" t="str">
        <f>IFERROR(__xludf.DUMMYFUNCTION("""COMPUTED_VALUE"""),"Grundschule")</f>
        <v>Grundschule</v>
      </c>
      <c r="C207" s="2">
        <f>IFERROR(__xludf.DUMMYFUNCTION("""COMPUTED_VALUE"""),280.0)</f>
        <v>280</v>
      </c>
      <c r="D207" s="2" t="str">
        <f>IFERROR(__xludf.DUMMYFUNCTION("""COMPUTED_VALUE"""),"2.0")</f>
        <v>2.0</v>
      </c>
    </row>
    <row r="208">
      <c r="A208" s="2" t="str">
        <f>IFERROR(__xludf.DUMMYFUNCTION("""COMPUTED_VALUE"""),"Düsseldorf")</f>
        <v>Düsseldorf</v>
      </c>
      <c r="B208" s="2" t="str">
        <f>IFERROR(__xludf.DUMMYFUNCTION("""COMPUTED_VALUE"""),"Gesamtschule")</f>
        <v>Gesamtschule</v>
      </c>
      <c r="C208" s="2">
        <f>IFERROR(__xludf.DUMMYFUNCTION("""COMPUTED_VALUE"""),540.0)</f>
        <v>540</v>
      </c>
      <c r="D208" s="2" t="str">
        <f>IFERROR(__xludf.DUMMYFUNCTION("""COMPUTED_VALUE"""),"1.0")</f>
        <v>1.0</v>
      </c>
    </row>
    <row r="209">
      <c r="A209" s="2" t="str">
        <f>IFERROR(__xludf.DUMMYFUNCTION("""COMPUTED_VALUE"""),"Düsseldorf")</f>
        <v>Düsseldorf</v>
      </c>
      <c r="B209" s="2" t="str">
        <f>IFERROR(__xludf.DUMMYFUNCTION("""COMPUTED_VALUE"""),"Grundschule")</f>
        <v>Grundschule</v>
      </c>
      <c r="C209" s="2">
        <f>IFERROR(__xludf.DUMMYFUNCTION("""COMPUTED_VALUE"""),175.0)</f>
        <v>175</v>
      </c>
      <c r="D209" s="2" t="str">
        <f>IFERROR(__xludf.DUMMYFUNCTION("""COMPUTED_VALUE"""),"4.0")</f>
        <v>4.0</v>
      </c>
    </row>
    <row r="210">
      <c r="A210" s="2" t="str">
        <f>IFERROR(__xludf.DUMMYFUNCTION("""COMPUTED_VALUE"""),"Düsseldorf")</f>
        <v>Düsseldorf</v>
      </c>
      <c r="B210" s="2" t="str">
        <f>IFERROR(__xludf.DUMMYFUNCTION("""COMPUTED_VALUE"""),"Gymnasium")</f>
        <v>Gymnasium</v>
      </c>
      <c r="C210" s="2">
        <f>IFERROR(__xludf.DUMMYFUNCTION("""COMPUTED_VALUE"""),660.0)</f>
        <v>660</v>
      </c>
      <c r="D210" s="2" t="str">
        <f>IFERROR(__xludf.DUMMYFUNCTION("""COMPUTED_VALUE"""),"3.0")</f>
        <v>3.0</v>
      </c>
    </row>
    <row r="211">
      <c r="A211" s="2" t="str">
        <f>IFERROR(__xludf.DUMMYFUNCTION("""COMPUTED_VALUE"""),"Düsseldorf")</f>
        <v>Düsseldorf</v>
      </c>
      <c r="B211" s="2" t="str">
        <f>IFERROR(__xludf.DUMMYFUNCTION("""COMPUTED_VALUE"""),"Förderschule")</f>
        <v>Förderschule</v>
      </c>
      <c r="C211" s="2">
        <f>IFERROR(__xludf.DUMMYFUNCTION("""COMPUTED_VALUE"""),165.0)</f>
        <v>165</v>
      </c>
      <c r="D211" s="2" t="str">
        <f>IFERROR(__xludf.DUMMYFUNCTION("""COMPUTED_VALUE"""),"3.0")</f>
        <v>3.0</v>
      </c>
    </row>
    <row r="212">
      <c r="A212" s="2" t="str">
        <f>IFERROR(__xludf.DUMMYFUNCTION("""COMPUTED_VALUE"""),"Düsseldorf")</f>
        <v>Düsseldorf</v>
      </c>
      <c r="B212" s="2" t="str">
        <f>IFERROR(__xludf.DUMMYFUNCTION("""COMPUTED_VALUE"""),"Grundschule")</f>
        <v>Grundschule</v>
      </c>
      <c r="C212" s="2">
        <f>IFERROR(__xludf.DUMMYFUNCTION("""COMPUTED_VALUE"""),211.0)</f>
        <v>211</v>
      </c>
      <c r="D212" s="2" t="str">
        <f>IFERROR(__xludf.DUMMYFUNCTION("""COMPUTED_VALUE"""),"5.0")</f>
        <v>5.0</v>
      </c>
    </row>
    <row r="213">
      <c r="A213" s="2" t="str">
        <f>IFERROR(__xludf.DUMMYFUNCTION("""COMPUTED_VALUE"""),"Eitorf")</f>
        <v>Eitorf</v>
      </c>
      <c r="B213" s="2" t="str">
        <f>IFERROR(__xludf.DUMMYFUNCTION("""COMPUTED_VALUE"""),"Sekundarschule")</f>
        <v>Sekundarschule</v>
      </c>
      <c r="C213" s="2">
        <f>IFERROR(__xludf.DUMMYFUNCTION("""COMPUTED_VALUE"""),394.0)</f>
        <v>394</v>
      </c>
      <c r="D213" s="2" t="str">
        <f>IFERROR(__xludf.DUMMYFUNCTION("""COMPUTED_VALUE"""),"4.0")</f>
        <v>4.0</v>
      </c>
    </row>
    <row r="214">
      <c r="A214" s="2" t="str">
        <f>IFERROR(__xludf.DUMMYFUNCTION("""COMPUTED_VALUE"""),"Elsdorf")</f>
        <v>Elsdorf</v>
      </c>
      <c r="B214" s="2" t="str">
        <f>IFERROR(__xludf.DUMMYFUNCTION("""COMPUTED_VALUE"""),"Förderschule")</f>
        <v>Förderschule</v>
      </c>
      <c r="C214" s="2">
        <f>IFERROR(__xludf.DUMMYFUNCTION("""COMPUTED_VALUE"""),140.0)</f>
        <v>140</v>
      </c>
      <c r="D214" s="2" t="str">
        <f>IFERROR(__xludf.DUMMYFUNCTION("""COMPUTED_VALUE"""),"5.0")</f>
        <v>5.0</v>
      </c>
    </row>
    <row r="215">
      <c r="A215" s="2" t="str">
        <f>IFERROR(__xludf.DUMMYFUNCTION("""COMPUTED_VALUE"""),"Emmerich")</f>
        <v>Emmerich</v>
      </c>
      <c r="B215" s="2" t="str">
        <f>IFERROR(__xludf.DUMMYFUNCTION("""COMPUTED_VALUE"""),"Förderschule")</f>
        <v>Förderschule</v>
      </c>
      <c r="C215" s="2">
        <f>IFERROR(__xludf.DUMMYFUNCTION("""COMPUTED_VALUE"""),170.0)</f>
        <v>170</v>
      </c>
      <c r="D215" s="2" t="str">
        <f>IFERROR(__xludf.DUMMYFUNCTION("""COMPUTED_VALUE"""),"5.0")</f>
        <v>5.0</v>
      </c>
    </row>
    <row r="216">
      <c r="A216" s="2" t="str">
        <f>IFERROR(__xludf.DUMMYFUNCTION("""COMPUTED_VALUE"""),"Ennepetal")</f>
        <v>Ennepetal</v>
      </c>
      <c r="B216" s="2" t="str">
        <f>IFERROR(__xludf.DUMMYFUNCTION("""COMPUTED_VALUE"""),"Förderschule")</f>
        <v>Förderschule</v>
      </c>
      <c r="C216" s="2">
        <f>IFERROR(__xludf.DUMMYFUNCTION("""COMPUTED_VALUE"""),100.0)</f>
        <v>100</v>
      </c>
      <c r="D216" s="2" t="str">
        <f>IFERROR(__xludf.DUMMYFUNCTION("""COMPUTED_VALUE"""),"3.0")</f>
        <v>3.0</v>
      </c>
    </row>
    <row r="217">
      <c r="A217" s="2" t="str">
        <f>IFERROR(__xludf.DUMMYFUNCTION("""COMPUTED_VALUE"""),"Ennepetal")</f>
        <v>Ennepetal</v>
      </c>
      <c r="B217" s="2" t="str">
        <f>IFERROR(__xludf.DUMMYFUNCTION("""COMPUTED_VALUE"""),"Grundschule")</f>
        <v>Grundschule</v>
      </c>
      <c r="C217" s="2">
        <f>IFERROR(__xludf.DUMMYFUNCTION("""COMPUTED_VALUE"""),200.0)</f>
        <v>200</v>
      </c>
      <c r="D217" s="2" t="str">
        <f>IFERROR(__xludf.DUMMYFUNCTION("""COMPUTED_VALUE"""),"4.0")</f>
        <v>4.0</v>
      </c>
    </row>
    <row r="218">
      <c r="A218" s="2" t="str">
        <f>IFERROR(__xludf.DUMMYFUNCTION("""COMPUTED_VALUE"""),"Erftstadt")</f>
        <v>Erftstadt</v>
      </c>
      <c r="B218" s="2" t="str">
        <f>IFERROR(__xludf.DUMMYFUNCTION("""COMPUTED_VALUE"""),"Grundschule")</f>
        <v>Grundschule</v>
      </c>
      <c r="C218" s="2">
        <f>IFERROR(__xludf.DUMMYFUNCTION("""COMPUTED_VALUE"""),138.0)</f>
        <v>138</v>
      </c>
      <c r="D218" s="2" t="str">
        <f>IFERROR(__xludf.DUMMYFUNCTION("""COMPUTED_VALUE"""),"6.0")</f>
        <v>6.0</v>
      </c>
    </row>
    <row r="219">
      <c r="A219" s="2" t="str">
        <f>IFERROR(__xludf.DUMMYFUNCTION("""COMPUTED_VALUE"""),"Erftstadt")</f>
        <v>Erftstadt</v>
      </c>
      <c r="B219" s="2" t="str">
        <f>IFERROR(__xludf.DUMMYFUNCTION("""COMPUTED_VALUE"""),"Gymnasium")</f>
        <v>Gymnasium</v>
      </c>
      <c r="C219" s="2">
        <f>IFERROR(__xludf.DUMMYFUNCTION("""COMPUTED_VALUE"""),915.0)</f>
        <v>915</v>
      </c>
      <c r="D219" s="2" t="str">
        <f>IFERROR(__xludf.DUMMYFUNCTION("""COMPUTED_VALUE"""),"6.0")</f>
        <v>6.0</v>
      </c>
    </row>
    <row r="220">
      <c r="A220" s="2" t="str">
        <f>IFERROR(__xludf.DUMMYFUNCTION("""COMPUTED_VALUE"""),"Erkrath")</f>
        <v>Erkrath</v>
      </c>
      <c r="B220" s="2" t="str">
        <f>IFERROR(__xludf.DUMMYFUNCTION("""COMPUTED_VALUE"""),"Gymnasium")</f>
        <v>Gymnasium</v>
      </c>
      <c r="C220" s="2">
        <f>IFERROR(__xludf.DUMMYFUNCTION("""COMPUTED_VALUE"""),778.0)</f>
        <v>778</v>
      </c>
      <c r="D220" s="2" t="str">
        <f>IFERROR(__xludf.DUMMYFUNCTION("""COMPUTED_VALUE"""),"3.0")</f>
        <v>3.0</v>
      </c>
    </row>
    <row r="221">
      <c r="A221" s="2" t="str">
        <f>IFERROR(__xludf.DUMMYFUNCTION("""COMPUTED_VALUE"""),"Erkrath")</f>
        <v>Erkrath</v>
      </c>
      <c r="B221" s="2" t="str">
        <f>IFERROR(__xludf.DUMMYFUNCTION("""COMPUTED_VALUE"""),"Grundschule")</f>
        <v>Grundschule</v>
      </c>
      <c r="C221" s="2">
        <f>IFERROR(__xludf.DUMMYFUNCTION("""COMPUTED_VALUE"""),208.0)</f>
        <v>208</v>
      </c>
      <c r="D221" s="2" t="str">
        <f>IFERROR(__xludf.DUMMYFUNCTION("""COMPUTED_VALUE"""),"5.0")</f>
        <v>5.0</v>
      </c>
    </row>
    <row r="222">
      <c r="A222" s="2" t="str">
        <f>IFERROR(__xludf.DUMMYFUNCTION("""COMPUTED_VALUE"""),"Eschweiler")</f>
        <v>Eschweiler</v>
      </c>
      <c r="B222" s="2" t="str">
        <f>IFERROR(__xludf.DUMMYFUNCTION("""COMPUTED_VALUE"""),"Berufskolleg")</f>
        <v>Berufskolleg</v>
      </c>
      <c r="C222" s="2">
        <f>IFERROR(__xludf.DUMMYFUNCTION("""COMPUTED_VALUE"""),2000.0)</f>
        <v>2000</v>
      </c>
      <c r="D222" s="2" t="str">
        <f>IFERROR(__xludf.DUMMYFUNCTION("""COMPUTED_VALUE"""),"1.0")</f>
        <v>1.0</v>
      </c>
    </row>
    <row r="223">
      <c r="A223" s="2" t="str">
        <f>IFERROR(__xludf.DUMMYFUNCTION("""COMPUTED_VALUE"""),"Eschweiler")</f>
        <v>Eschweiler</v>
      </c>
      <c r="B223" s="2" t="str">
        <f>IFERROR(__xludf.DUMMYFUNCTION("""COMPUTED_VALUE"""),"Grundschule")</f>
        <v>Grundschule</v>
      </c>
      <c r="C223" s="2">
        <f>IFERROR(__xludf.DUMMYFUNCTION("""COMPUTED_VALUE"""),204.0)</f>
        <v>204</v>
      </c>
      <c r="D223" s="2" t="str">
        <f>IFERROR(__xludf.DUMMYFUNCTION("""COMPUTED_VALUE"""),"6.0")</f>
        <v>6.0</v>
      </c>
    </row>
    <row r="224">
      <c r="A224" s="2" t="str">
        <f>IFERROR(__xludf.DUMMYFUNCTION("""COMPUTED_VALUE"""),"Eslohe")</f>
        <v>Eslohe</v>
      </c>
      <c r="B224" s="2" t="str">
        <f>IFERROR(__xludf.DUMMYFUNCTION("""COMPUTED_VALUE"""),"Realschule")</f>
        <v>Realschule</v>
      </c>
      <c r="C224" s="2">
        <f>IFERROR(__xludf.DUMMYFUNCTION("""COMPUTED_VALUE"""),550.0)</f>
        <v>550</v>
      </c>
      <c r="D224" s="2" t="str">
        <f>IFERROR(__xludf.DUMMYFUNCTION("""COMPUTED_VALUE"""),"2.0")</f>
        <v>2.0</v>
      </c>
    </row>
    <row r="225">
      <c r="A225" s="2" t="str">
        <f>IFERROR(__xludf.DUMMYFUNCTION("""COMPUTED_VALUE"""),"Espelkamp")</f>
        <v>Espelkamp</v>
      </c>
      <c r="B225" s="2" t="str">
        <f>IFERROR(__xludf.DUMMYFUNCTION("""COMPUTED_VALUE"""),"Grundschule")</f>
        <v>Grundschule</v>
      </c>
      <c r="C225" s="2">
        <f>IFERROR(__xludf.DUMMYFUNCTION("""COMPUTED_VALUE"""),257.0)</f>
        <v>257</v>
      </c>
      <c r="D225" s="2" t="str">
        <f>IFERROR(__xludf.DUMMYFUNCTION("""COMPUTED_VALUE"""),"4.0")</f>
        <v>4.0</v>
      </c>
    </row>
    <row r="226">
      <c r="A226" s="2" t="str">
        <f>IFERROR(__xludf.DUMMYFUNCTION("""COMPUTED_VALUE"""),"Essen")</f>
        <v>Essen</v>
      </c>
      <c r="B226" s="2" t="str">
        <f>IFERROR(__xludf.DUMMYFUNCTION("""COMPUTED_VALUE"""),"Grundschule")</f>
        <v>Grundschule</v>
      </c>
      <c r="C226" s="2">
        <f>IFERROR(__xludf.DUMMYFUNCTION("""COMPUTED_VALUE"""),220.0)</f>
        <v>220</v>
      </c>
      <c r="D226" s="2" t="str">
        <f>IFERROR(__xludf.DUMMYFUNCTION("""COMPUTED_VALUE"""),"4.0")</f>
        <v>4.0</v>
      </c>
    </row>
    <row r="227">
      <c r="A227" s="2" t="str">
        <f>IFERROR(__xludf.DUMMYFUNCTION("""COMPUTED_VALUE"""),"Essen")</f>
        <v>Essen</v>
      </c>
      <c r="B227" s="2" t="str">
        <f>IFERROR(__xludf.DUMMYFUNCTION("""COMPUTED_VALUE"""),"Gesamtschule")</f>
        <v>Gesamtschule</v>
      </c>
      <c r="C227" s="2">
        <f>IFERROR(__xludf.DUMMYFUNCTION("""COMPUTED_VALUE"""),1150.0)</f>
        <v>1150</v>
      </c>
      <c r="D227" s="2" t="str">
        <f>IFERROR(__xludf.DUMMYFUNCTION("""COMPUTED_VALUE"""),"5.0")</f>
        <v>5.0</v>
      </c>
    </row>
    <row r="228">
      <c r="A228" s="2" t="str">
        <f>IFERROR(__xludf.DUMMYFUNCTION("""COMPUTED_VALUE"""),"Essen")</f>
        <v>Essen</v>
      </c>
      <c r="B228" s="2" t="str">
        <f>IFERROR(__xludf.DUMMYFUNCTION("""COMPUTED_VALUE"""),"Grundschule")</f>
        <v>Grundschule</v>
      </c>
      <c r="C228" s="2">
        <f>IFERROR(__xludf.DUMMYFUNCTION("""COMPUTED_VALUE"""),155.0)</f>
        <v>155</v>
      </c>
      <c r="D228" s="2" t="str">
        <f>IFERROR(__xludf.DUMMYFUNCTION("""COMPUTED_VALUE"""),"5.0")</f>
        <v>5.0</v>
      </c>
    </row>
    <row r="229">
      <c r="A229" s="2" t="str">
        <f>IFERROR(__xludf.DUMMYFUNCTION("""COMPUTED_VALUE"""),"Essen")</f>
        <v>Essen</v>
      </c>
      <c r="B229" s="2" t="str">
        <f>IFERROR(__xludf.DUMMYFUNCTION("""COMPUTED_VALUE"""),"Gesamtschule")</f>
        <v>Gesamtschule</v>
      </c>
      <c r="C229" s="2">
        <f>IFERROR(__xludf.DUMMYFUNCTION("""COMPUTED_VALUE"""),1300.0)</f>
        <v>1300</v>
      </c>
      <c r="D229" s="2" t="str">
        <f>IFERROR(__xludf.DUMMYFUNCTION("""COMPUTED_VALUE"""),"5.0")</f>
        <v>5.0</v>
      </c>
    </row>
    <row r="230">
      <c r="A230" s="2" t="str">
        <f>IFERROR(__xludf.DUMMYFUNCTION("""COMPUTED_VALUE"""),"Essen")</f>
        <v>Essen</v>
      </c>
      <c r="B230" s="2" t="str">
        <f>IFERROR(__xludf.DUMMYFUNCTION("""COMPUTED_VALUE"""),"Gesamtschule")</f>
        <v>Gesamtschule</v>
      </c>
      <c r="C230" s="2">
        <f>IFERROR(__xludf.DUMMYFUNCTION("""COMPUTED_VALUE"""),1300.0)</f>
        <v>1300</v>
      </c>
      <c r="D230" s="2" t="str">
        <f>IFERROR(__xludf.DUMMYFUNCTION("""COMPUTED_VALUE"""),"5.0")</f>
        <v>5.0</v>
      </c>
    </row>
    <row r="231">
      <c r="A231" s="2" t="str">
        <f>IFERROR(__xludf.DUMMYFUNCTION("""COMPUTED_VALUE"""),"Essen")</f>
        <v>Essen</v>
      </c>
      <c r="B231" s="2" t="str">
        <f>IFERROR(__xludf.DUMMYFUNCTION("""COMPUTED_VALUE"""),"Berufskolleg")</f>
        <v>Berufskolleg</v>
      </c>
      <c r="C231" s="2">
        <f>IFERROR(__xludf.DUMMYFUNCTION("""COMPUTED_VALUE"""),391.0)</f>
        <v>391</v>
      </c>
      <c r="D231" s="2" t="str">
        <f>IFERROR(__xludf.DUMMYFUNCTION("""COMPUTED_VALUE"""),"3.0")</f>
        <v>3.0</v>
      </c>
    </row>
    <row r="232">
      <c r="A232" s="2" t="str">
        <f>IFERROR(__xludf.DUMMYFUNCTION("""COMPUTED_VALUE"""),"Essen")</f>
        <v>Essen</v>
      </c>
      <c r="B232" s="2" t="str">
        <f>IFERROR(__xludf.DUMMYFUNCTION("""COMPUTED_VALUE"""),"Förderschule")</f>
        <v>Förderschule</v>
      </c>
      <c r="C232" s="2">
        <f>IFERROR(__xludf.DUMMYFUNCTION("""COMPUTED_VALUE"""),217.0)</f>
        <v>217</v>
      </c>
      <c r="D232" s="2" t="str">
        <f>IFERROR(__xludf.DUMMYFUNCTION("""COMPUTED_VALUE"""),"2.0")</f>
        <v>2.0</v>
      </c>
    </row>
    <row r="233">
      <c r="A233" s="2" t="str">
        <f>IFERROR(__xludf.DUMMYFUNCTION("""COMPUTED_VALUE"""),"Essen")</f>
        <v>Essen</v>
      </c>
      <c r="B233" s="2" t="str">
        <f>IFERROR(__xludf.DUMMYFUNCTION("""COMPUTED_VALUE"""),"Grundschule")</f>
        <v>Grundschule</v>
      </c>
      <c r="C233" s="2">
        <f>IFERROR(__xludf.DUMMYFUNCTION("""COMPUTED_VALUE"""),325.0)</f>
        <v>325</v>
      </c>
      <c r="D233" s="2" t="str">
        <f>IFERROR(__xludf.DUMMYFUNCTION("""COMPUTED_VALUE"""),"6.0")</f>
        <v>6.0</v>
      </c>
    </row>
    <row r="234">
      <c r="A234" s="2" t="str">
        <f>IFERROR(__xludf.DUMMYFUNCTION("""COMPUTED_VALUE"""),"Essen")</f>
        <v>Essen</v>
      </c>
      <c r="B234" s="2" t="str">
        <f>IFERROR(__xludf.DUMMYFUNCTION("""COMPUTED_VALUE"""),"Grundschule")</f>
        <v>Grundschule</v>
      </c>
      <c r="C234" s="2">
        <f>IFERROR(__xludf.DUMMYFUNCTION("""COMPUTED_VALUE"""),204.0)</f>
        <v>204</v>
      </c>
      <c r="D234" s="2" t="str">
        <f>IFERROR(__xludf.DUMMYFUNCTION("""COMPUTED_VALUE"""),"5.0")</f>
        <v>5.0</v>
      </c>
    </row>
    <row r="235">
      <c r="A235" s="2" t="str">
        <f>IFERROR(__xludf.DUMMYFUNCTION("""COMPUTED_VALUE"""),"Essen")</f>
        <v>Essen</v>
      </c>
      <c r="B235" s="2" t="str">
        <f>IFERROR(__xludf.DUMMYFUNCTION("""COMPUTED_VALUE"""),"Grundschule")</f>
        <v>Grundschule</v>
      </c>
      <c r="C235" s="2">
        <f>IFERROR(__xludf.DUMMYFUNCTION("""COMPUTED_VALUE"""),248.0)</f>
        <v>248</v>
      </c>
      <c r="D235" s="2" t="str">
        <f>IFERROR(__xludf.DUMMYFUNCTION("""COMPUTED_VALUE"""),"6.0")</f>
        <v>6.0</v>
      </c>
    </row>
    <row r="236">
      <c r="A236" s="2" t="str">
        <f>IFERROR(__xludf.DUMMYFUNCTION("""COMPUTED_VALUE"""),"Essen")</f>
        <v>Essen</v>
      </c>
      <c r="B236" s="2" t="str">
        <f>IFERROR(__xludf.DUMMYFUNCTION("""COMPUTED_VALUE"""),"Gesamtschule")</f>
        <v>Gesamtschule</v>
      </c>
      <c r="C236" s="2">
        <f>IFERROR(__xludf.DUMMYFUNCTION("""COMPUTED_VALUE"""),1447.0)</f>
        <v>1447</v>
      </c>
      <c r="D236" s="2" t="str">
        <f>IFERROR(__xludf.DUMMYFUNCTION("""COMPUTED_VALUE"""),"5.0")</f>
        <v>5.0</v>
      </c>
    </row>
    <row r="237">
      <c r="A237" s="2" t="str">
        <f>IFERROR(__xludf.DUMMYFUNCTION("""COMPUTED_VALUE"""),"Essen")</f>
        <v>Essen</v>
      </c>
      <c r="B237" s="2" t="str">
        <f>IFERROR(__xludf.DUMMYFUNCTION("""COMPUTED_VALUE"""),"Grundschule")</f>
        <v>Grundschule</v>
      </c>
      <c r="C237" s="2">
        <f>IFERROR(__xludf.DUMMYFUNCTION("""COMPUTED_VALUE"""),2010.0)</f>
        <v>2010</v>
      </c>
      <c r="D237" s="2" t="str">
        <f>IFERROR(__xludf.DUMMYFUNCTION("""COMPUTED_VALUE"""),"3.0")</f>
        <v>3.0</v>
      </c>
    </row>
    <row r="238">
      <c r="A238" s="2" t="str">
        <f>IFERROR(__xludf.DUMMYFUNCTION("""COMPUTED_VALUE"""),"Euskirchen")</f>
        <v>Euskirchen</v>
      </c>
      <c r="B238" s="2" t="str">
        <f>IFERROR(__xludf.DUMMYFUNCTION("""COMPUTED_VALUE"""),"Grundschule")</f>
        <v>Grundschule</v>
      </c>
      <c r="C238" s="2">
        <f>IFERROR(__xludf.DUMMYFUNCTION("""COMPUTED_VALUE"""),203.0)</f>
        <v>203</v>
      </c>
      <c r="D238" s="2" t="str">
        <f>IFERROR(__xludf.DUMMYFUNCTION("""COMPUTED_VALUE"""),"3.0")</f>
        <v>3.0</v>
      </c>
    </row>
    <row r="239">
      <c r="A239" s="2" t="str">
        <f>IFERROR(__xludf.DUMMYFUNCTION("""COMPUTED_VALUE"""),"Euskirchen")</f>
        <v>Euskirchen</v>
      </c>
      <c r="B239" s="2" t="str">
        <f>IFERROR(__xludf.DUMMYFUNCTION("""COMPUTED_VALUE"""),"Gymnasium")</f>
        <v>Gymnasium</v>
      </c>
      <c r="C239" s="2">
        <f>IFERROR(__xludf.DUMMYFUNCTION("""COMPUTED_VALUE"""),990.0)</f>
        <v>990</v>
      </c>
      <c r="D239" s="2" t="str">
        <f>IFERROR(__xludf.DUMMYFUNCTION("""COMPUTED_VALUE"""),"3.0")</f>
        <v>3.0</v>
      </c>
    </row>
    <row r="240">
      <c r="A240" s="2" t="str">
        <f>IFERROR(__xludf.DUMMYFUNCTION("""COMPUTED_VALUE"""),"Finnentrop")</f>
        <v>Finnentrop</v>
      </c>
      <c r="B240" s="2" t="str">
        <f>IFERROR(__xludf.DUMMYFUNCTION("""COMPUTED_VALUE"""),"Gesamtschule")</f>
        <v>Gesamtschule</v>
      </c>
      <c r="C240" s="2">
        <f>IFERROR(__xludf.DUMMYFUNCTION("""COMPUTED_VALUE"""),483.0)</f>
        <v>483</v>
      </c>
      <c r="D240" s="2" t="str">
        <f>IFERROR(__xludf.DUMMYFUNCTION("""COMPUTED_VALUE"""),"2.0")</f>
        <v>2.0</v>
      </c>
    </row>
    <row r="241">
      <c r="A241" s="2" t="str">
        <f>IFERROR(__xludf.DUMMYFUNCTION("""COMPUTED_VALUE"""),"Finnentrop")</f>
        <v>Finnentrop</v>
      </c>
      <c r="B241" s="2" t="str">
        <f>IFERROR(__xludf.DUMMYFUNCTION("""COMPUTED_VALUE"""),"Grundschule")</f>
        <v>Grundschule</v>
      </c>
      <c r="C241" s="2" t="str">
        <f>IFERROR(__xludf.DUMMYFUNCTION("""COMPUTED_VALUE"""),"ca. 400")</f>
        <v>ca. 400</v>
      </c>
      <c r="D241" s="2" t="str">
        <f>IFERROR(__xludf.DUMMYFUNCTION("""COMPUTED_VALUE"""),"6.0")</f>
        <v>6.0</v>
      </c>
    </row>
    <row r="242">
      <c r="A242" s="2" t="str">
        <f>IFERROR(__xludf.DUMMYFUNCTION("""COMPUTED_VALUE"""),"Frechen")</f>
        <v>Frechen</v>
      </c>
      <c r="B242" s="2" t="str">
        <f>IFERROR(__xludf.DUMMYFUNCTION("""COMPUTED_VALUE"""),"Grundschule")</f>
        <v>Grundschule</v>
      </c>
      <c r="C242" s="2">
        <f>IFERROR(__xludf.DUMMYFUNCTION("""COMPUTED_VALUE"""),247.0)</f>
        <v>247</v>
      </c>
      <c r="D242" s="2" t="str">
        <f>IFERROR(__xludf.DUMMYFUNCTION("""COMPUTED_VALUE"""),"6.0")</f>
        <v>6.0</v>
      </c>
    </row>
    <row r="243">
      <c r="A243" s="2" t="str">
        <f>IFERROR(__xludf.DUMMYFUNCTION("""COMPUTED_VALUE"""),"Frechen")</f>
        <v>Frechen</v>
      </c>
      <c r="B243" s="2" t="str">
        <f>IFERROR(__xludf.DUMMYFUNCTION("""COMPUTED_VALUE"""),"Grundschule")</f>
        <v>Grundschule</v>
      </c>
      <c r="C243" s="2">
        <f>IFERROR(__xludf.DUMMYFUNCTION("""COMPUTED_VALUE"""),250.0)</f>
        <v>250</v>
      </c>
      <c r="D243" s="2" t="str">
        <f>IFERROR(__xludf.DUMMYFUNCTION("""COMPUTED_VALUE"""),"4.0")</f>
        <v>4.0</v>
      </c>
    </row>
    <row r="244">
      <c r="A244" s="2" t="str">
        <f>IFERROR(__xludf.DUMMYFUNCTION("""COMPUTED_VALUE"""),"Frechen")</f>
        <v>Frechen</v>
      </c>
      <c r="B244" s="2" t="str">
        <f>IFERROR(__xludf.DUMMYFUNCTION("""COMPUTED_VALUE"""),"Grundschule")</f>
        <v>Grundschule</v>
      </c>
      <c r="C244" s="2">
        <f>IFERROR(__xludf.DUMMYFUNCTION("""COMPUTED_VALUE"""),300.0)</f>
        <v>300</v>
      </c>
      <c r="D244" s="2" t="str">
        <f>IFERROR(__xludf.DUMMYFUNCTION("""COMPUTED_VALUE"""),"5.0")</f>
        <v>5.0</v>
      </c>
    </row>
    <row r="245">
      <c r="A245" s="2" t="str">
        <f>IFERROR(__xludf.DUMMYFUNCTION("""COMPUTED_VALUE"""),"Freudenberg")</f>
        <v>Freudenberg</v>
      </c>
      <c r="B245" s="2" t="str">
        <f>IFERROR(__xludf.DUMMYFUNCTION("""COMPUTED_VALUE"""),"Grundschule")</f>
        <v>Grundschule</v>
      </c>
      <c r="C245" s="2">
        <f>IFERROR(__xludf.DUMMYFUNCTION("""COMPUTED_VALUE"""),135.0)</f>
        <v>135</v>
      </c>
      <c r="D245" s="2" t="str">
        <f>IFERROR(__xludf.DUMMYFUNCTION("""COMPUTED_VALUE"""),"3.0")</f>
        <v>3.0</v>
      </c>
    </row>
    <row r="246">
      <c r="A246" s="2" t="str">
        <f>IFERROR(__xludf.DUMMYFUNCTION("""COMPUTED_VALUE"""),"Freudenberg")</f>
        <v>Freudenberg</v>
      </c>
      <c r="B246" s="2" t="str">
        <f>IFERROR(__xludf.DUMMYFUNCTION("""COMPUTED_VALUE"""),"Grundschule")</f>
        <v>Grundschule</v>
      </c>
      <c r="C246" s="2">
        <f>IFERROR(__xludf.DUMMYFUNCTION("""COMPUTED_VALUE"""),160.0)</f>
        <v>160</v>
      </c>
      <c r="D246" s="2" t="str">
        <f>IFERROR(__xludf.DUMMYFUNCTION("""COMPUTED_VALUE"""),"3.0")</f>
        <v>3.0</v>
      </c>
    </row>
    <row r="247">
      <c r="A247" s="2" t="str">
        <f>IFERROR(__xludf.DUMMYFUNCTION("""COMPUTED_VALUE"""),"Fröndenberg/Ruhr")</f>
        <v>Fröndenberg/Ruhr</v>
      </c>
      <c r="B247" s="2" t="str">
        <f>IFERROR(__xludf.DUMMYFUNCTION("""COMPUTED_VALUE"""),"Gesamtschule")</f>
        <v>Gesamtschule</v>
      </c>
      <c r="C247" s="2">
        <f>IFERROR(__xludf.DUMMYFUNCTION("""COMPUTED_VALUE"""),1169.0)</f>
        <v>1169</v>
      </c>
      <c r="D247" s="2" t="str">
        <f>IFERROR(__xludf.DUMMYFUNCTION("""COMPUTED_VALUE"""),"2.0")</f>
        <v>2.0</v>
      </c>
    </row>
    <row r="248">
      <c r="A248" s="2" t="str">
        <f>IFERROR(__xludf.DUMMYFUNCTION("""COMPUTED_VALUE"""),"Geilenkirchen")</f>
        <v>Geilenkirchen</v>
      </c>
      <c r="B248" s="2" t="str">
        <f>IFERROR(__xludf.DUMMYFUNCTION("""COMPUTED_VALUE"""),"Gesamtschule")</f>
        <v>Gesamtschule</v>
      </c>
      <c r="C248" s="2">
        <f>IFERROR(__xludf.DUMMYFUNCTION("""COMPUTED_VALUE"""),950.0)</f>
        <v>950</v>
      </c>
      <c r="D248" s="2" t="str">
        <f>IFERROR(__xludf.DUMMYFUNCTION("""COMPUTED_VALUE"""),"4.0")</f>
        <v>4.0</v>
      </c>
    </row>
    <row r="249">
      <c r="A249" s="2" t="str">
        <f>IFERROR(__xludf.DUMMYFUNCTION("""COMPUTED_VALUE"""),"Geilenkirchen")</f>
        <v>Geilenkirchen</v>
      </c>
      <c r="B249" s="2" t="str">
        <f>IFERROR(__xludf.DUMMYFUNCTION("""COMPUTED_VALUE"""),"Grundschule")</f>
        <v>Grundschule</v>
      </c>
      <c r="C249" s="2">
        <f>IFERROR(__xludf.DUMMYFUNCTION("""COMPUTED_VALUE"""),210.0)</f>
        <v>210</v>
      </c>
      <c r="D249" s="2" t="str">
        <f>IFERROR(__xludf.DUMMYFUNCTION("""COMPUTED_VALUE"""),"4.0")</f>
        <v>4.0</v>
      </c>
    </row>
    <row r="250">
      <c r="A250" s="2" t="str">
        <f>IFERROR(__xludf.DUMMYFUNCTION("""COMPUTED_VALUE"""),"Geilenkirchen")</f>
        <v>Geilenkirchen</v>
      </c>
      <c r="B250" s="2" t="str">
        <f>IFERROR(__xludf.DUMMYFUNCTION("""COMPUTED_VALUE"""),"Grundschule")</f>
        <v>Grundschule</v>
      </c>
      <c r="C250" s="2">
        <f>IFERROR(__xludf.DUMMYFUNCTION("""COMPUTED_VALUE"""),300.0)</f>
        <v>300</v>
      </c>
      <c r="D250" s="2" t="str">
        <f>IFERROR(__xludf.DUMMYFUNCTION("""COMPUTED_VALUE"""),"3.0")</f>
        <v>3.0</v>
      </c>
    </row>
    <row r="251">
      <c r="A251" s="2" t="str">
        <f>IFERROR(__xludf.DUMMYFUNCTION("""COMPUTED_VALUE"""),"Geilenkirchen")</f>
        <v>Geilenkirchen</v>
      </c>
      <c r="B251" s="2" t="str">
        <f>IFERROR(__xludf.DUMMYFUNCTION("""COMPUTED_VALUE"""),"Grundschule")</f>
        <v>Grundschule</v>
      </c>
      <c r="C251" s="2">
        <f>IFERROR(__xludf.DUMMYFUNCTION("""COMPUTED_VALUE"""),106.0)</f>
        <v>106</v>
      </c>
      <c r="D251" s="2" t="str">
        <f>IFERROR(__xludf.DUMMYFUNCTION("""COMPUTED_VALUE"""),"4.0")</f>
        <v>4.0</v>
      </c>
    </row>
    <row r="252">
      <c r="A252" s="2" t="str">
        <f>IFERROR(__xludf.DUMMYFUNCTION("""COMPUTED_VALUE"""),"Geldern")</f>
        <v>Geldern</v>
      </c>
      <c r="B252" s="2" t="str">
        <f>IFERROR(__xludf.DUMMYFUNCTION("""COMPUTED_VALUE"""),"Berufskolleg")</f>
        <v>Berufskolleg</v>
      </c>
      <c r="C252" s="2">
        <f>IFERROR(__xludf.DUMMYFUNCTION("""COMPUTED_VALUE"""),2400.0)</f>
        <v>2400</v>
      </c>
      <c r="D252" s="2" t="str">
        <f>IFERROR(__xludf.DUMMYFUNCTION("""COMPUTED_VALUE"""),"1.0")</f>
        <v>1.0</v>
      </c>
    </row>
    <row r="253">
      <c r="A253" s="2" t="str">
        <f>IFERROR(__xludf.DUMMYFUNCTION("""COMPUTED_VALUE"""),"Geldern")</f>
        <v>Geldern</v>
      </c>
      <c r="B253" s="2" t="str">
        <f>IFERROR(__xludf.DUMMYFUNCTION("""COMPUTED_VALUE"""),"Förderschule")</f>
        <v>Förderschule</v>
      </c>
      <c r="C253" s="2">
        <f>IFERROR(__xludf.DUMMYFUNCTION("""COMPUTED_VALUE"""),280.0)</f>
        <v>280</v>
      </c>
      <c r="D253" s="2" t="str">
        <f>IFERROR(__xludf.DUMMYFUNCTION("""COMPUTED_VALUE"""),"3.0")</f>
        <v>3.0</v>
      </c>
    </row>
    <row r="254">
      <c r="A254" s="2" t="str">
        <f>IFERROR(__xludf.DUMMYFUNCTION("""COMPUTED_VALUE"""),"Geldern")</f>
        <v>Geldern</v>
      </c>
      <c r="B254" s="2" t="str">
        <f>IFERROR(__xludf.DUMMYFUNCTION("""COMPUTED_VALUE"""),"Grundschule")</f>
        <v>Grundschule</v>
      </c>
      <c r="C254" s="2">
        <f>IFERROR(__xludf.DUMMYFUNCTION("""COMPUTED_VALUE"""),159.0)</f>
        <v>159</v>
      </c>
      <c r="D254" s="2" t="str">
        <f>IFERROR(__xludf.DUMMYFUNCTION("""COMPUTED_VALUE"""),"3.0")</f>
        <v>3.0</v>
      </c>
    </row>
    <row r="255">
      <c r="A255" s="2" t="str">
        <f>IFERROR(__xludf.DUMMYFUNCTION("""COMPUTED_VALUE"""),"Gelsenkirchen")</f>
        <v>Gelsenkirchen</v>
      </c>
      <c r="B255" s="2" t="str">
        <f>IFERROR(__xludf.DUMMYFUNCTION("""COMPUTED_VALUE"""),"Förderschule")</f>
        <v>Förderschule</v>
      </c>
      <c r="C255" s="2">
        <f>IFERROR(__xludf.DUMMYFUNCTION("""COMPUTED_VALUE"""),220.0)</f>
        <v>220</v>
      </c>
      <c r="D255" s="2" t="str">
        <f>IFERROR(__xludf.DUMMYFUNCTION("""COMPUTED_VALUE"""),"6.0")</f>
        <v>6.0</v>
      </c>
    </row>
    <row r="256">
      <c r="A256" s="2" t="str">
        <f>IFERROR(__xludf.DUMMYFUNCTION("""COMPUTED_VALUE"""),"Gelsenkirchen")</f>
        <v>Gelsenkirchen</v>
      </c>
      <c r="B256" s="2" t="str">
        <f>IFERROR(__xludf.DUMMYFUNCTION("""COMPUTED_VALUE"""),"Förderschule")</f>
        <v>Förderschule</v>
      </c>
      <c r="C256" s="2">
        <f>IFERROR(__xludf.DUMMYFUNCTION("""COMPUTED_VALUE"""),80.0)</f>
        <v>80</v>
      </c>
      <c r="D256" s="2" t="str">
        <f>IFERROR(__xludf.DUMMYFUNCTION("""COMPUTED_VALUE"""),"4.0")</f>
        <v>4.0</v>
      </c>
    </row>
    <row r="257">
      <c r="A257" s="2" t="str">
        <f>IFERROR(__xludf.DUMMYFUNCTION("""COMPUTED_VALUE"""),"Gelsenkirchen")</f>
        <v>Gelsenkirchen</v>
      </c>
      <c r="B257" s="2" t="str">
        <f>IFERROR(__xludf.DUMMYFUNCTION("""COMPUTED_VALUE"""),"Gesamtschule")</f>
        <v>Gesamtschule</v>
      </c>
      <c r="C257" s="2">
        <f>IFERROR(__xludf.DUMMYFUNCTION("""COMPUTED_VALUE"""),1450.0)</f>
        <v>1450</v>
      </c>
      <c r="D257" s="2" t="str">
        <f>IFERROR(__xludf.DUMMYFUNCTION("""COMPUTED_VALUE"""),"5.0")</f>
        <v>5.0</v>
      </c>
    </row>
    <row r="258">
      <c r="A258" s="2" t="str">
        <f>IFERROR(__xludf.DUMMYFUNCTION("""COMPUTED_VALUE"""),"Gelsenkirchen")</f>
        <v>Gelsenkirchen</v>
      </c>
      <c r="B258" s="2" t="str">
        <f>IFERROR(__xludf.DUMMYFUNCTION("""COMPUTED_VALUE"""),"Gesamtschule")</f>
        <v>Gesamtschule</v>
      </c>
      <c r="C258" s="2">
        <f>IFERROR(__xludf.DUMMYFUNCTION("""COMPUTED_VALUE"""),1500.0)</f>
        <v>1500</v>
      </c>
      <c r="D258" s="2" t="str">
        <f>IFERROR(__xludf.DUMMYFUNCTION("""COMPUTED_VALUE"""),"2.0")</f>
        <v>2.0</v>
      </c>
    </row>
    <row r="259">
      <c r="A259" s="2" t="str">
        <f>IFERROR(__xludf.DUMMYFUNCTION("""COMPUTED_VALUE"""),"Gelsenkirchen")</f>
        <v>Gelsenkirchen</v>
      </c>
      <c r="B259" s="2" t="str">
        <f>IFERROR(__xludf.DUMMYFUNCTION("""COMPUTED_VALUE"""),"Berufskolleg")</f>
        <v>Berufskolleg</v>
      </c>
      <c r="C259" s="2">
        <f>IFERROR(__xludf.DUMMYFUNCTION("""COMPUTED_VALUE"""),2150.0)</f>
        <v>2150</v>
      </c>
      <c r="D259" s="2" t="str">
        <f>IFERROR(__xludf.DUMMYFUNCTION("""COMPUTED_VALUE"""),"4.0")</f>
        <v>4.0</v>
      </c>
    </row>
    <row r="260">
      <c r="A260" s="2" t="str">
        <f>IFERROR(__xludf.DUMMYFUNCTION("""COMPUTED_VALUE"""),"Gelsenkirchen")</f>
        <v>Gelsenkirchen</v>
      </c>
      <c r="B260" s="2" t="str">
        <f>IFERROR(__xludf.DUMMYFUNCTION("""COMPUTED_VALUE"""),"Förderschule")</f>
        <v>Förderschule</v>
      </c>
      <c r="C260" s="2">
        <f>IFERROR(__xludf.DUMMYFUNCTION("""COMPUTED_VALUE"""),182.0)</f>
        <v>182</v>
      </c>
      <c r="D260" s="2" t="str">
        <f>IFERROR(__xludf.DUMMYFUNCTION("""COMPUTED_VALUE"""),"4.0")</f>
        <v>4.0</v>
      </c>
    </row>
    <row r="261">
      <c r="A261" s="2" t="str">
        <f>IFERROR(__xludf.DUMMYFUNCTION("""COMPUTED_VALUE"""),"Gelsenkirchen")</f>
        <v>Gelsenkirchen</v>
      </c>
      <c r="B261" s="2" t="str">
        <f>IFERROR(__xludf.DUMMYFUNCTION("""COMPUTED_VALUE"""),"Grundschule")</f>
        <v>Grundschule</v>
      </c>
      <c r="C261" s="2">
        <f>IFERROR(__xludf.DUMMYFUNCTION("""COMPUTED_VALUE"""),236.0)</f>
        <v>236</v>
      </c>
      <c r="D261" s="2" t="str">
        <f>IFERROR(__xludf.DUMMYFUNCTION("""COMPUTED_VALUE"""),"4.0")</f>
        <v>4.0</v>
      </c>
    </row>
    <row r="262">
      <c r="A262" s="2" t="str">
        <f>IFERROR(__xludf.DUMMYFUNCTION("""COMPUTED_VALUE"""),"Gelsenkirchen")</f>
        <v>Gelsenkirchen</v>
      </c>
      <c r="B262" s="2" t="str">
        <f>IFERROR(__xludf.DUMMYFUNCTION("""COMPUTED_VALUE"""),"Grundschule")</f>
        <v>Grundschule</v>
      </c>
      <c r="C262" s="2">
        <f>IFERROR(__xludf.DUMMYFUNCTION("""COMPUTED_VALUE"""),240.0)</f>
        <v>240</v>
      </c>
      <c r="D262" s="2" t="str">
        <f>IFERROR(__xludf.DUMMYFUNCTION("""COMPUTED_VALUE"""),"3.0")</f>
        <v>3.0</v>
      </c>
    </row>
    <row r="263">
      <c r="A263" s="2" t="str">
        <f>IFERROR(__xludf.DUMMYFUNCTION("""COMPUTED_VALUE"""),"Gelsenkirchen")</f>
        <v>Gelsenkirchen</v>
      </c>
      <c r="B263" s="2" t="str">
        <f>IFERROR(__xludf.DUMMYFUNCTION("""COMPUTED_VALUE"""),"Förderschule")</f>
        <v>Förderschule</v>
      </c>
      <c r="C263" s="2">
        <f>IFERROR(__xludf.DUMMYFUNCTION("""COMPUTED_VALUE"""),170.0)</f>
        <v>170</v>
      </c>
      <c r="D263" s="2" t="str">
        <f>IFERROR(__xludf.DUMMYFUNCTION("""COMPUTED_VALUE"""),"2.0")</f>
        <v>2.0</v>
      </c>
    </row>
    <row r="264">
      <c r="A264" s="2" t="str">
        <f>IFERROR(__xludf.DUMMYFUNCTION("""COMPUTED_VALUE"""),"Gelsenkirchen")</f>
        <v>Gelsenkirchen</v>
      </c>
      <c r="B264" s="2" t="str">
        <f>IFERROR(__xludf.DUMMYFUNCTION("""COMPUTED_VALUE"""),"Grundschule")</f>
        <v>Grundschule</v>
      </c>
      <c r="C264" s="2">
        <f>IFERROR(__xludf.DUMMYFUNCTION("""COMPUTED_VALUE"""),218.0)</f>
        <v>218</v>
      </c>
      <c r="D264" s="2" t="str">
        <f>IFERROR(__xludf.DUMMYFUNCTION("""COMPUTED_VALUE"""),"3.0")</f>
        <v>3.0</v>
      </c>
    </row>
    <row r="265">
      <c r="A265" s="2" t="str">
        <f>IFERROR(__xludf.DUMMYFUNCTION("""COMPUTED_VALUE"""),"Gelsenkirchen")</f>
        <v>Gelsenkirchen</v>
      </c>
      <c r="B265" s="2" t="str">
        <f>IFERROR(__xludf.DUMMYFUNCTION("""COMPUTED_VALUE"""),"Förderschule")</f>
        <v>Förderschule</v>
      </c>
      <c r="C265" s="2">
        <f>IFERROR(__xludf.DUMMYFUNCTION("""COMPUTED_VALUE"""),182.0)</f>
        <v>182</v>
      </c>
      <c r="D265" s="2" t="str">
        <f>IFERROR(__xludf.DUMMYFUNCTION("""COMPUTED_VALUE"""),"3.0")</f>
        <v>3.0</v>
      </c>
    </row>
    <row r="266">
      <c r="A266" s="2" t="str">
        <f>IFERROR(__xludf.DUMMYFUNCTION("""COMPUTED_VALUE"""),"Gelsenkirchen")</f>
        <v>Gelsenkirchen</v>
      </c>
      <c r="B266" s="2" t="str">
        <f>IFERROR(__xludf.DUMMYFUNCTION("""COMPUTED_VALUE"""),"Grundschule")</f>
        <v>Grundschule</v>
      </c>
      <c r="C266" s="2">
        <f>IFERROR(__xludf.DUMMYFUNCTION("""COMPUTED_VALUE"""),310.0)</f>
        <v>310</v>
      </c>
      <c r="D266" s="2" t="str">
        <f>IFERROR(__xludf.DUMMYFUNCTION("""COMPUTED_VALUE"""),"3.0")</f>
        <v>3.0</v>
      </c>
    </row>
    <row r="267">
      <c r="A267" s="2" t="str">
        <f>IFERROR(__xludf.DUMMYFUNCTION("""COMPUTED_VALUE"""),"Gelsenkirchen")</f>
        <v>Gelsenkirchen</v>
      </c>
      <c r="B267" s="2"/>
      <c r="C267" s="2"/>
      <c r="D267" s="2"/>
    </row>
    <row r="268">
      <c r="A268" s="2" t="str">
        <f>IFERROR(__xludf.DUMMYFUNCTION("""COMPUTED_VALUE"""),"Gelsenkirchen")</f>
        <v>Gelsenkirchen</v>
      </c>
      <c r="B268" s="2" t="str">
        <f>IFERROR(__xludf.DUMMYFUNCTION("""COMPUTED_VALUE"""),"Grundschule")</f>
        <v>Grundschule</v>
      </c>
      <c r="C268" s="2">
        <f>IFERROR(__xludf.DUMMYFUNCTION("""COMPUTED_VALUE"""),330.0)</f>
        <v>330</v>
      </c>
      <c r="D268" s="2" t="str">
        <f>IFERROR(__xludf.DUMMYFUNCTION("""COMPUTED_VALUE"""),"3.0")</f>
        <v>3.0</v>
      </c>
    </row>
    <row r="269">
      <c r="A269" s="2" t="str">
        <f>IFERROR(__xludf.DUMMYFUNCTION("""COMPUTED_VALUE"""),"Gescher")</f>
        <v>Gescher</v>
      </c>
      <c r="B269" s="2" t="str">
        <f>IFERROR(__xludf.DUMMYFUNCTION("""COMPUTED_VALUE"""),"Grundschule")</f>
        <v>Grundschule</v>
      </c>
      <c r="C269" s="2">
        <f>IFERROR(__xludf.DUMMYFUNCTION("""COMPUTED_VALUE"""),370.0)</f>
        <v>370</v>
      </c>
      <c r="D269" s="2" t="str">
        <f>IFERROR(__xludf.DUMMYFUNCTION("""COMPUTED_VALUE"""),"5.0")</f>
        <v>5.0</v>
      </c>
    </row>
    <row r="270">
      <c r="A270" s="2" t="str">
        <f>IFERROR(__xludf.DUMMYFUNCTION("""COMPUTED_VALUE"""),"Geseke")</f>
        <v>Geseke</v>
      </c>
      <c r="B270" s="2" t="str">
        <f>IFERROR(__xludf.DUMMYFUNCTION("""COMPUTED_VALUE"""),"Gymnasium")</f>
        <v>Gymnasium</v>
      </c>
      <c r="C270" s="2">
        <f>IFERROR(__xludf.DUMMYFUNCTION("""COMPUTED_VALUE"""),1115.0)</f>
        <v>1115</v>
      </c>
      <c r="D270" s="2" t="str">
        <f>IFERROR(__xludf.DUMMYFUNCTION("""COMPUTED_VALUE"""),"2.0")</f>
        <v>2.0</v>
      </c>
    </row>
    <row r="271">
      <c r="A271" s="2" t="str">
        <f>IFERROR(__xludf.DUMMYFUNCTION("""COMPUTED_VALUE"""),"Gevelsberg")</f>
        <v>Gevelsberg</v>
      </c>
      <c r="B271" s="2" t="str">
        <f>IFERROR(__xludf.DUMMYFUNCTION("""COMPUTED_VALUE"""),"Grundschule")</f>
        <v>Grundschule</v>
      </c>
      <c r="C271" s="2">
        <f>IFERROR(__xludf.DUMMYFUNCTION("""COMPUTED_VALUE"""),100.0)</f>
        <v>100</v>
      </c>
      <c r="D271" s="2" t="str">
        <f>IFERROR(__xludf.DUMMYFUNCTION("""COMPUTED_VALUE"""),"4.0")</f>
        <v>4.0</v>
      </c>
    </row>
    <row r="272">
      <c r="A272" s="2" t="str">
        <f>IFERROR(__xludf.DUMMYFUNCTION("""COMPUTED_VALUE"""),"Gevelsberg")</f>
        <v>Gevelsberg</v>
      </c>
      <c r="B272" s="2" t="str">
        <f>IFERROR(__xludf.DUMMYFUNCTION("""COMPUTED_VALUE"""),"Gymnasium")</f>
        <v>Gymnasium</v>
      </c>
      <c r="C272" s="2">
        <f>IFERROR(__xludf.DUMMYFUNCTION("""COMPUTED_VALUE"""),900.0)</f>
        <v>900</v>
      </c>
      <c r="D272" s="2" t="str">
        <f>IFERROR(__xludf.DUMMYFUNCTION("""COMPUTED_VALUE"""),"2.0")</f>
        <v>2.0</v>
      </c>
    </row>
    <row r="273">
      <c r="A273" s="2" t="str">
        <f>IFERROR(__xludf.DUMMYFUNCTION("""COMPUTED_VALUE"""),"Gladbeck")</f>
        <v>Gladbeck</v>
      </c>
      <c r="B273" s="2" t="str">
        <f>IFERROR(__xludf.DUMMYFUNCTION("""COMPUTED_VALUE"""),"Berufskolleg")</f>
        <v>Berufskolleg</v>
      </c>
      <c r="C273" s="2">
        <f>IFERROR(__xludf.DUMMYFUNCTION("""COMPUTED_VALUE"""),1700.0)</f>
        <v>1700</v>
      </c>
      <c r="D273" s="2" t="str">
        <f>IFERROR(__xludf.DUMMYFUNCTION("""COMPUTED_VALUE"""),"2.0")</f>
        <v>2.0</v>
      </c>
    </row>
    <row r="274">
      <c r="A274" s="2" t="str">
        <f>IFERROR(__xludf.DUMMYFUNCTION("""COMPUTED_VALUE"""),"Gladbeck")</f>
        <v>Gladbeck</v>
      </c>
      <c r="B274" s="2" t="str">
        <f>IFERROR(__xludf.DUMMYFUNCTION("""COMPUTED_VALUE"""),"Grundschule")</f>
        <v>Grundschule</v>
      </c>
      <c r="C274" s="2">
        <f>IFERROR(__xludf.DUMMYFUNCTION("""COMPUTED_VALUE"""),318.0)</f>
        <v>318</v>
      </c>
      <c r="D274" s="2" t="str">
        <f>IFERROR(__xludf.DUMMYFUNCTION("""COMPUTED_VALUE"""),"5.0")</f>
        <v>5.0</v>
      </c>
    </row>
    <row r="275">
      <c r="A275" s="2" t="str">
        <f>IFERROR(__xludf.DUMMYFUNCTION("""COMPUTED_VALUE"""),"Gladbeck")</f>
        <v>Gladbeck</v>
      </c>
      <c r="B275" s="2" t="str">
        <f>IFERROR(__xludf.DUMMYFUNCTION("""COMPUTED_VALUE"""),"Förderschule")</f>
        <v>Förderschule</v>
      </c>
      <c r="C275" s="2">
        <f>IFERROR(__xludf.DUMMYFUNCTION("""COMPUTED_VALUE"""),160.0)</f>
        <v>160</v>
      </c>
      <c r="D275" s="2" t="str">
        <f>IFERROR(__xludf.DUMMYFUNCTION("""COMPUTED_VALUE"""),"3.0")</f>
        <v>3.0</v>
      </c>
    </row>
    <row r="276">
      <c r="A276" s="2" t="str">
        <f>IFERROR(__xludf.DUMMYFUNCTION("""COMPUTED_VALUE"""),"Goch")</f>
        <v>Goch</v>
      </c>
      <c r="B276" s="2" t="str">
        <f>IFERROR(__xludf.DUMMYFUNCTION("""COMPUTED_VALUE"""),"Grundschule")</f>
        <v>Grundschule</v>
      </c>
      <c r="C276" s="2">
        <f>IFERROR(__xludf.DUMMYFUNCTION("""COMPUTED_VALUE"""),298.0)</f>
        <v>298</v>
      </c>
      <c r="D276" s="2" t="str">
        <f>IFERROR(__xludf.DUMMYFUNCTION("""COMPUTED_VALUE"""),"3.0")</f>
        <v>3.0</v>
      </c>
    </row>
    <row r="277">
      <c r="A277" s="2" t="str">
        <f>IFERROR(__xludf.DUMMYFUNCTION("""COMPUTED_VALUE"""),"Goch")</f>
        <v>Goch</v>
      </c>
      <c r="B277" s="2" t="str">
        <f>IFERROR(__xludf.DUMMYFUNCTION("""COMPUTED_VALUE"""),"Grundschule")</f>
        <v>Grundschule</v>
      </c>
      <c r="C277" s="2">
        <f>IFERROR(__xludf.DUMMYFUNCTION("""COMPUTED_VALUE"""),278.0)</f>
        <v>278</v>
      </c>
      <c r="D277" s="2" t="str">
        <f>IFERROR(__xludf.DUMMYFUNCTION("""COMPUTED_VALUE"""),"5.0")</f>
        <v>5.0</v>
      </c>
    </row>
    <row r="278">
      <c r="A278" s="2" t="str">
        <f>IFERROR(__xludf.DUMMYFUNCTION("""COMPUTED_VALUE"""),"Greven")</f>
        <v>Greven</v>
      </c>
      <c r="B278" s="2" t="str">
        <f>IFERROR(__xludf.DUMMYFUNCTION("""COMPUTED_VALUE"""),"Förderschule")</f>
        <v>Förderschule</v>
      </c>
      <c r="C278" s="2">
        <f>IFERROR(__xludf.DUMMYFUNCTION("""COMPUTED_VALUE"""),85.0)</f>
        <v>85</v>
      </c>
      <c r="D278" s="2" t="str">
        <f>IFERROR(__xludf.DUMMYFUNCTION("""COMPUTED_VALUE"""),"5.0")</f>
        <v>5.0</v>
      </c>
    </row>
    <row r="279">
      <c r="A279" s="2" t="str">
        <f>IFERROR(__xludf.DUMMYFUNCTION("""COMPUTED_VALUE"""),"Greven")</f>
        <v>Greven</v>
      </c>
      <c r="B279" s="2" t="str">
        <f>IFERROR(__xludf.DUMMYFUNCTION("""COMPUTED_VALUE"""),"Gymnasium")</f>
        <v>Gymnasium</v>
      </c>
      <c r="C279" s="2">
        <f>IFERROR(__xludf.DUMMYFUNCTION("""COMPUTED_VALUE"""),1080.0)</f>
        <v>1080</v>
      </c>
      <c r="D279" s="2" t="str">
        <f>IFERROR(__xludf.DUMMYFUNCTION("""COMPUTED_VALUE"""),"3.0")</f>
        <v>3.0</v>
      </c>
    </row>
    <row r="280">
      <c r="A280" s="2" t="str">
        <f>IFERROR(__xludf.DUMMYFUNCTION("""COMPUTED_VALUE"""),"Grevenbroich")</f>
        <v>Grevenbroich</v>
      </c>
      <c r="B280" s="2" t="str">
        <f>IFERROR(__xludf.DUMMYFUNCTION("""COMPUTED_VALUE"""),"Grundschule")</f>
        <v>Grundschule</v>
      </c>
      <c r="C280" s="2">
        <f>IFERROR(__xludf.DUMMYFUNCTION("""COMPUTED_VALUE"""),300.0)</f>
        <v>300</v>
      </c>
      <c r="D280" s="2" t="str">
        <f>IFERROR(__xludf.DUMMYFUNCTION("""COMPUTED_VALUE"""),"6.0")</f>
        <v>6.0</v>
      </c>
    </row>
    <row r="281">
      <c r="A281" s="2" t="str">
        <f>IFERROR(__xludf.DUMMYFUNCTION("""COMPUTED_VALUE"""),"Grevenbroich")</f>
        <v>Grevenbroich</v>
      </c>
      <c r="B281" s="2" t="str">
        <f>IFERROR(__xludf.DUMMYFUNCTION("""COMPUTED_VALUE"""),"Grundschule")</f>
        <v>Grundschule</v>
      </c>
      <c r="C281" s="2">
        <f>IFERROR(__xludf.DUMMYFUNCTION("""COMPUTED_VALUE"""),221.0)</f>
        <v>221</v>
      </c>
      <c r="D281" s="2" t="str">
        <f>IFERROR(__xludf.DUMMYFUNCTION("""COMPUTED_VALUE"""),"5.0")</f>
        <v>5.0</v>
      </c>
    </row>
    <row r="282">
      <c r="A282" s="2" t="str">
        <f>IFERROR(__xludf.DUMMYFUNCTION("""COMPUTED_VALUE"""),"Grevenbroich")</f>
        <v>Grevenbroich</v>
      </c>
      <c r="B282" s="2" t="str">
        <f>IFERROR(__xludf.DUMMYFUNCTION("""COMPUTED_VALUE"""),"Grundschule")</f>
        <v>Grundschule</v>
      </c>
      <c r="C282" s="2">
        <f>IFERROR(__xludf.DUMMYFUNCTION("""COMPUTED_VALUE"""),206.0)</f>
        <v>206</v>
      </c>
      <c r="D282" s="2" t="str">
        <f>IFERROR(__xludf.DUMMYFUNCTION("""COMPUTED_VALUE"""),"3.0")</f>
        <v>3.0</v>
      </c>
    </row>
    <row r="283">
      <c r="A283" s="2" t="str">
        <f>IFERROR(__xludf.DUMMYFUNCTION("""COMPUTED_VALUE"""),"Grevenbroich")</f>
        <v>Grevenbroich</v>
      </c>
      <c r="B283" s="2" t="str">
        <f>IFERROR(__xludf.DUMMYFUNCTION("""COMPUTED_VALUE"""),"Grundschule")</f>
        <v>Grundschule</v>
      </c>
      <c r="C283" s="2">
        <f>IFERROR(__xludf.DUMMYFUNCTION("""COMPUTED_VALUE"""),179.0)</f>
        <v>179</v>
      </c>
      <c r="D283" s="2" t="str">
        <f>IFERROR(__xludf.DUMMYFUNCTION("""COMPUTED_VALUE"""),"5.0")</f>
        <v>5.0</v>
      </c>
    </row>
    <row r="284">
      <c r="A284" s="2" t="str">
        <f>IFERROR(__xludf.DUMMYFUNCTION("""COMPUTED_VALUE"""),"Grevenbroich")</f>
        <v>Grevenbroich</v>
      </c>
      <c r="B284" s="2" t="str">
        <f>IFERROR(__xludf.DUMMYFUNCTION("""COMPUTED_VALUE"""),"Förderschule")</f>
        <v>Förderschule</v>
      </c>
      <c r="C284" s="2">
        <f>IFERROR(__xludf.DUMMYFUNCTION("""COMPUTED_VALUE"""),152.0)</f>
        <v>152</v>
      </c>
      <c r="D284" s="2" t="str">
        <f>IFERROR(__xludf.DUMMYFUNCTION("""COMPUTED_VALUE"""),"3.0")</f>
        <v>3.0</v>
      </c>
    </row>
    <row r="285">
      <c r="A285" s="2" t="str">
        <f>IFERROR(__xludf.DUMMYFUNCTION("""COMPUTED_VALUE"""),"Grevenbroich")</f>
        <v>Grevenbroich</v>
      </c>
      <c r="B285" s="2" t="str">
        <f>IFERROR(__xludf.DUMMYFUNCTION("""COMPUTED_VALUE"""),"Grundschule")</f>
        <v>Grundschule</v>
      </c>
      <c r="C285" s="2">
        <f>IFERROR(__xludf.DUMMYFUNCTION("""COMPUTED_VALUE"""),268.0)</f>
        <v>268</v>
      </c>
      <c r="D285" s="2" t="str">
        <f>IFERROR(__xludf.DUMMYFUNCTION("""COMPUTED_VALUE"""),"5.0")</f>
        <v>5.0</v>
      </c>
    </row>
    <row r="286">
      <c r="A286" s="2" t="str">
        <f>IFERROR(__xludf.DUMMYFUNCTION("""COMPUTED_VALUE"""),"Gronau")</f>
        <v>Gronau</v>
      </c>
      <c r="B286" s="2" t="str">
        <f>IFERROR(__xludf.DUMMYFUNCTION("""COMPUTED_VALUE"""),"Grundschule")</f>
        <v>Grundschule</v>
      </c>
      <c r="C286" s="2">
        <f>IFERROR(__xludf.DUMMYFUNCTION("""COMPUTED_VALUE"""),190.0)</f>
        <v>190</v>
      </c>
      <c r="D286" s="2" t="str">
        <f>IFERROR(__xludf.DUMMYFUNCTION("""COMPUTED_VALUE"""),"3.0")</f>
        <v>3.0</v>
      </c>
    </row>
    <row r="287">
      <c r="A287" s="2" t="str">
        <f>IFERROR(__xludf.DUMMYFUNCTION("""COMPUTED_VALUE"""),"Gronau")</f>
        <v>Gronau</v>
      </c>
      <c r="B287" s="2" t="str">
        <f>IFERROR(__xludf.DUMMYFUNCTION("""COMPUTED_VALUE"""),"Gesamtschule")</f>
        <v>Gesamtschule</v>
      </c>
      <c r="C287" s="2">
        <f>IFERROR(__xludf.DUMMYFUNCTION("""COMPUTED_VALUE"""),700.0)</f>
        <v>700</v>
      </c>
      <c r="D287" s="2" t="str">
        <f>IFERROR(__xludf.DUMMYFUNCTION("""COMPUTED_VALUE"""),"3.0")</f>
        <v>3.0</v>
      </c>
    </row>
    <row r="288">
      <c r="A288" s="2" t="str">
        <f>IFERROR(__xludf.DUMMYFUNCTION("""COMPUTED_VALUE"""),"Gronau")</f>
        <v>Gronau</v>
      </c>
      <c r="B288" s="2" t="str">
        <f>IFERROR(__xludf.DUMMYFUNCTION("""COMPUTED_VALUE"""),"Realschule")</f>
        <v>Realschule</v>
      </c>
      <c r="C288" s="2">
        <f>IFERROR(__xludf.DUMMYFUNCTION("""COMPUTED_VALUE"""),610.0)</f>
        <v>610</v>
      </c>
      <c r="D288" s="2" t="str">
        <f>IFERROR(__xludf.DUMMYFUNCTION("""COMPUTED_VALUE"""),"3.0")</f>
        <v>3.0</v>
      </c>
    </row>
    <row r="289">
      <c r="A289" s="2" t="str">
        <f>IFERROR(__xludf.DUMMYFUNCTION("""COMPUTED_VALUE"""),"Gummersbach")</f>
        <v>Gummersbach</v>
      </c>
      <c r="B289" s="2" t="str">
        <f>IFERROR(__xludf.DUMMYFUNCTION("""COMPUTED_VALUE"""),"Gymnasium")</f>
        <v>Gymnasium</v>
      </c>
      <c r="C289" s="2">
        <f>IFERROR(__xludf.DUMMYFUNCTION("""COMPUTED_VALUE"""),905.0)</f>
        <v>905</v>
      </c>
      <c r="D289" s="2" t="str">
        <f>IFERROR(__xludf.DUMMYFUNCTION("""COMPUTED_VALUE"""),"2.0")</f>
        <v>2.0</v>
      </c>
    </row>
    <row r="290">
      <c r="A290" s="2" t="str">
        <f>IFERROR(__xludf.DUMMYFUNCTION("""COMPUTED_VALUE"""),"Gütersloh")</f>
        <v>Gütersloh</v>
      </c>
      <c r="B290" s="2" t="str">
        <f>IFERROR(__xludf.DUMMYFUNCTION("""COMPUTED_VALUE"""),"Gesamtschule")</f>
        <v>Gesamtschule</v>
      </c>
      <c r="C290" s="2">
        <f>IFERROR(__xludf.DUMMYFUNCTION("""COMPUTED_VALUE"""),389.0)</f>
        <v>389</v>
      </c>
      <c r="D290" s="2" t="str">
        <f>IFERROR(__xludf.DUMMYFUNCTION("""COMPUTED_VALUE"""),"3.0")</f>
        <v>3.0</v>
      </c>
    </row>
    <row r="291">
      <c r="A291" s="2" t="str">
        <f>IFERROR(__xludf.DUMMYFUNCTION("""COMPUTED_VALUE"""),"Gütersloh")</f>
        <v>Gütersloh</v>
      </c>
      <c r="B291" s="2" t="str">
        <f>IFERROR(__xludf.DUMMYFUNCTION("""COMPUTED_VALUE"""),"Realschule")</f>
        <v>Realschule</v>
      </c>
      <c r="C291" s="2">
        <f>IFERROR(__xludf.DUMMYFUNCTION("""COMPUTED_VALUE"""),153.0)</f>
        <v>153</v>
      </c>
      <c r="D291" s="2" t="str">
        <f>IFERROR(__xludf.DUMMYFUNCTION("""COMPUTED_VALUE"""),"3.0")</f>
        <v>3.0</v>
      </c>
    </row>
    <row r="292">
      <c r="A292" s="2" t="str">
        <f>IFERROR(__xludf.DUMMYFUNCTION("""COMPUTED_VALUE"""),"Gütersloh")</f>
        <v>Gütersloh</v>
      </c>
      <c r="B292" s="2" t="str">
        <f>IFERROR(__xludf.DUMMYFUNCTION("""COMPUTED_VALUE"""),"Förderschule")</f>
        <v>Förderschule</v>
      </c>
      <c r="C292" s="2">
        <f>IFERROR(__xludf.DUMMYFUNCTION("""COMPUTED_VALUE"""),62.0)</f>
        <v>62</v>
      </c>
      <c r="D292" s="2" t="str">
        <f>IFERROR(__xludf.DUMMYFUNCTION("""COMPUTED_VALUE"""),"2.0")</f>
        <v>2.0</v>
      </c>
    </row>
    <row r="293">
      <c r="A293" s="2" t="str">
        <f>IFERROR(__xludf.DUMMYFUNCTION("""COMPUTED_VALUE"""),"Gütersloh")</f>
        <v>Gütersloh</v>
      </c>
      <c r="B293" s="2" t="str">
        <f>IFERROR(__xludf.DUMMYFUNCTION("""COMPUTED_VALUE"""),"Grundschule")</f>
        <v>Grundschule</v>
      </c>
      <c r="C293" s="2">
        <f>IFERROR(__xludf.DUMMYFUNCTION("""COMPUTED_VALUE"""),240.0)</f>
        <v>240</v>
      </c>
      <c r="D293" s="2" t="str">
        <f>IFERROR(__xludf.DUMMYFUNCTION("""COMPUTED_VALUE"""),"3.0")</f>
        <v>3.0</v>
      </c>
    </row>
    <row r="294">
      <c r="A294" s="2" t="str">
        <f>IFERROR(__xludf.DUMMYFUNCTION("""COMPUTED_VALUE"""),"Haan")</f>
        <v>Haan</v>
      </c>
      <c r="B294" s="2" t="str">
        <f>IFERROR(__xludf.DUMMYFUNCTION("""COMPUTED_VALUE"""),"Grundschule")</f>
        <v>Grundschule</v>
      </c>
      <c r="C294" s="2">
        <f>IFERROR(__xludf.DUMMYFUNCTION("""COMPUTED_VALUE"""),293.0)</f>
        <v>293</v>
      </c>
      <c r="D294" s="2" t="str">
        <f>IFERROR(__xludf.DUMMYFUNCTION("""COMPUTED_VALUE"""),"3.0")</f>
        <v>3.0</v>
      </c>
    </row>
    <row r="295">
      <c r="A295" s="2" t="str">
        <f>IFERROR(__xludf.DUMMYFUNCTION("""COMPUTED_VALUE"""),"Haan")</f>
        <v>Haan</v>
      </c>
      <c r="B295" s="2" t="str">
        <f>IFERROR(__xludf.DUMMYFUNCTION("""COMPUTED_VALUE"""),"Grundschule")</f>
        <v>Grundschule</v>
      </c>
      <c r="C295" s="2">
        <f>IFERROR(__xludf.DUMMYFUNCTION("""COMPUTED_VALUE"""),210.0)</f>
        <v>210</v>
      </c>
      <c r="D295" s="2" t="str">
        <f>IFERROR(__xludf.DUMMYFUNCTION("""COMPUTED_VALUE"""),"3.0")</f>
        <v>3.0</v>
      </c>
    </row>
    <row r="296">
      <c r="A296" s="2" t="str">
        <f>IFERROR(__xludf.DUMMYFUNCTION("""COMPUTED_VALUE"""),"Hagen")</f>
        <v>Hagen</v>
      </c>
      <c r="B296" s="2" t="str">
        <f>IFERROR(__xludf.DUMMYFUNCTION("""COMPUTED_VALUE"""),"Berufskolleg")</f>
        <v>Berufskolleg</v>
      </c>
      <c r="C296" s="2">
        <f>IFERROR(__xludf.DUMMYFUNCTION("""COMPUTED_VALUE"""),2220.0)</f>
        <v>2220</v>
      </c>
      <c r="D296" s="2" t="str">
        <f>IFERROR(__xludf.DUMMYFUNCTION("""COMPUTED_VALUE"""),"5.0")</f>
        <v>5.0</v>
      </c>
    </row>
    <row r="297">
      <c r="A297" s="2" t="str">
        <f>IFERROR(__xludf.DUMMYFUNCTION("""COMPUTED_VALUE"""),"Hagen")</f>
        <v>Hagen</v>
      </c>
      <c r="B297" s="2" t="str">
        <f>IFERROR(__xludf.DUMMYFUNCTION("""COMPUTED_VALUE"""),"Hauptschule")</f>
        <v>Hauptschule</v>
      </c>
      <c r="C297" s="2">
        <f>IFERROR(__xludf.DUMMYFUNCTION("""COMPUTED_VALUE"""),350.0)</f>
        <v>350</v>
      </c>
      <c r="D297" s="2" t="str">
        <f>IFERROR(__xludf.DUMMYFUNCTION("""COMPUTED_VALUE"""),"6.0")</f>
        <v>6.0</v>
      </c>
    </row>
    <row r="298">
      <c r="A298" s="2" t="str">
        <f>IFERROR(__xludf.DUMMYFUNCTION("""COMPUTED_VALUE"""),"Hagen")</f>
        <v>Hagen</v>
      </c>
      <c r="B298" s="2" t="str">
        <f>IFERROR(__xludf.DUMMYFUNCTION("""COMPUTED_VALUE"""),"Förderschule")</f>
        <v>Förderschule</v>
      </c>
      <c r="C298" s="2">
        <f>IFERROR(__xludf.DUMMYFUNCTION("""COMPUTED_VALUE"""),230.0)</f>
        <v>230</v>
      </c>
      <c r="D298" s="2" t="str">
        <f>IFERROR(__xludf.DUMMYFUNCTION("""COMPUTED_VALUE"""),"5.0")</f>
        <v>5.0</v>
      </c>
    </row>
    <row r="299">
      <c r="A299" s="2" t="str">
        <f>IFERROR(__xludf.DUMMYFUNCTION("""COMPUTED_VALUE"""),"Hagen")</f>
        <v>Hagen</v>
      </c>
      <c r="B299" s="2" t="str">
        <f>IFERROR(__xludf.DUMMYFUNCTION("""COMPUTED_VALUE"""),"Gesamtschule")</f>
        <v>Gesamtschule</v>
      </c>
      <c r="C299" s="2">
        <f>IFERROR(__xludf.DUMMYFUNCTION("""COMPUTED_VALUE"""),1460.0)</f>
        <v>1460</v>
      </c>
      <c r="D299" s="2" t="str">
        <f>IFERROR(__xludf.DUMMYFUNCTION("""COMPUTED_VALUE"""),"5.0")</f>
        <v>5.0</v>
      </c>
    </row>
    <row r="300">
      <c r="A300" s="2" t="str">
        <f>IFERROR(__xludf.DUMMYFUNCTION("""COMPUTED_VALUE"""),"Hagen")</f>
        <v>Hagen</v>
      </c>
      <c r="B300" s="2" t="str">
        <f>IFERROR(__xludf.DUMMYFUNCTION("""COMPUTED_VALUE"""),"Grundschule")</f>
        <v>Grundschule</v>
      </c>
      <c r="C300" s="2">
        <f>IFERROR(__xludf.DUMMYFUNCTION("""COMPUTED_VALUE"""),114.0)</f>
        <v>114</v>
      </c>
      <c r="D300" s="2" t="str">
        <f>IFERROR(__xludf.DUMMYFUNCTION("""COMPUTED_VALUE"""),"5.0")</f>
        <v>5.0</v>
      </c>
    </row>
    <row r="301">
      <c r="A301" s="2" t="str">
        <f>IFERROR(__xludf.DUMMYFUNCTION("""COMPUTED_VALUE"""),"Hagen")</f>
        <v>Hagen</v>
      </c>
      <c r="B301" s="2" t="str">
        <f>IFERROR(__xludf.DUMMYFUNCTION("""COMPUTED_VALUE"""),"Realschule")</f>
        <v>Realschule</v>
      </c>
      <c r="C301" s="2">
        <f>IFERROR(__xludf.DUMMYFUNCTION("""COMPUTED_VALUE"""),550.0)</f>
        <v>550</v>
      </c>
      <c r="D301" s="2" t="str">
        <f>IFERROR(__xludf.DUMMYFUNCTION("""COMPUTED_VALUE"""),"4.0")</f>
        <v>4.0</v>
      </c>
    </row>
    <row r="302">
      <c r="A302" s="2" t="str">
        <f>IFERROR(__xludf.DUMMYFUNCTION("""COMPUTED_VALUE"""),"Hagen")</f>
        <v>Hagen</v>
      </c>
      <c r="B302" s="2" t="str">
        <f>IFERROR(__xludf.DUMMYFUNCTION("""COMPUTED_VALUE"""),"Grundschule")</f>
        <v>Grundschule</v>
      </c>
      <c r="C302" s="2">
        <f>IFERROR(__xludf.DUMMYFUNCTION("""COMPUTED_VALUE"""),182.0)</f>
        <v>182</v>
      </c>
      <c r="D302" s="2" t="str">
        <f>IFERROR(__xludf.DUMMYFUNCTION("""COMPUTED_VALUE"""),"4.0")</f>
        <v>4.0</v>
      </c>
    </row>
    <row r="303">
      <c r="A303" s="2" t="str">
        <f>IFERROR(__xludf.DUMMYFUNCTION("""COMPUTED_VALUE"""),"Halle")</f>
        <v>Halle</v>
      </c>
      <c r="B303" s="2" t="str">
        <f>IFERROR(__xludf.DUMMYFUNCTION("""COMPUTED_VALUE"""),"Gymnasium")</f>
        <v>Gymnasium</v>
      </c>
      <c r="C303" s="2">
        <f>IFERROR(__xludf.DUMMYFUNCTION("""COMPUTED_VALUE"""),750.0)</f>
        <v>750</v>
      </c>
      <c r="D303" s="2" t="str">
        <f>IFERROR(__xludf.DUMMYFUNCTION("""COMPUTED_VALUE"""),"4.0")</f>
        <v>4.0</v>
      </c>
    </row>
    <row r="304">
      <c r="A304" s="2" t="str">
        <f>IFERROR(__xludf.DUMMYFUNCTION("""COMPUTED_VALUE"""),"Haltern")</f>
        <v>Haltern</v>
      </c>
      <c r="B304" s="2" t="str">
        <f>IFERROR(__xludf.DUMMYFUNCTION("""COMPUTED_VALUE"""),"Hauptschule")</f>
        <v>Hauptschule</v>
      </c>
      <c r="C304" s="2">
        <f>IFERROR(__xludf.DUMMYFUNCTION("""COMPUTED_VALUE"""),320.0)</f>
        <v>320</v>
      </c>
      <c r="D304" s="2" t="str">
        <f>IFERROR(__xludf.DUMMYFUNCTION("""COMPUTED_VALUE"""),"3.0")</f>
        <v>3.0</v>
      </c>
    </row>
    <row r="305">
      <c r="A305" s="2" t="str">
        <f>IFERROR(__xludf.DUMMYFUNCTION("""COMPUTED_VALUE"""),"Haltern")</f>
        <v>Haltern</v>
      </c>
      <c r="B305" s="2" t="str">
        <f>IFERROR(__xludf.DUMMYFUNCTION("""COMPUTED_VALUE"""),"Gymnasium")</f>
        <v>Gymnasium</v>
      </c>
      <c r="C305" s="2">
        <f>IFERROR(__xludf.DUMMYFUNCTION("""COMPUTED_VALUE"""),1050.0)</f>
        <v>1050</v>
      </c>
      <c r="D305" s="2" t="str">
        <f>IFERROR(__xludf.DUMMYFUNCTION("""COMPUTED_VALUE"""),"3.0")</f>
        <v>3.0</v>
      </c>
    </row>
    <row r="306">
      <c r="A306" s="2" t="str">
        <f>IFERROR(__xludf.DUMMYFUNCTION("""COMPUTED_VALUE"""),"Halver")</f>
        <v>Halver</v>
      </c>
      <c r="B306" s="2" t="str">
        <f>IFERROR(__xludf.DUMMYFUNCTION("""COMPUTED_VALUE"""),"Berufskolleg")</f>
        <v>Berufskolleg</v>
      </c>
      <c r="C306" s="2">
        <f>IFERROR(__xludf.DUMMYFUNCTION("""COMPUTED_VALUE"""),1500.0)</f>
        <v>1500</v>
      </c>
      <c r="D306" s="2" t="str">
        <f>IFERROR(__xludf.DUMMYFUNCTION("""COMPUTED_VALUE"""),"2.0")</f>
        <v>2.0</v>
      </c>
    </row>
    <row r="307">
      <c r="A307" s="2" t="str">
        <f>IFERROR(__xludf.DUMMYFUNCTION("""COMPUTED_VALUE"""),"Halver")</f>
        <v>Halver</v>
      </c>
      <c r="B307" s="2" t="str">
        <f>IFERROR(__xludf.DUMMYFUNCTION("""COMPUTED_VALUE"""),"Sekundarschule")</f>
        <v>Sekundarschule</v>
      </c>
      <c r="C307" s="2">
        <f>IFERROR(__xludf.DUMMYFUNCTION("""COMPUTED_VALUE"""),480.0)</f>
        <v>480</v>
      </c>
      <c r="D307" s="2" t="str">
        <f>IFERROR(__xludf.DUMMYFUNCTION("""COMPUTED_VALUE"""),"2.0")</f>
        <v>2.0</v>
      </c>
    </row>
    <row r="308">
      <c r="A308" s="2" t="str">
        <f>IFERROR(__xludf.DUMMYFUNCTION("""COMPUTED_VALUE"""),"Hamm")</f>
        <v>Hamm</v>
      </c>
      <c r="B308" s="2" t="str">
        <f>IFERROR(__xludf.DUMMYFUNCTION("""COMPUTED_VALUE"""),"Hauptschule")</f>
        <v>Hauptschule</v>
      </c>
      <c r="C308" s="2">
        <f>IFERROR(__xludf.DUMMYFUNCTION("""COMPUTED_VALUE"""),408.0)</f>
        <v>408</v>
      </c>
      <c r="D308" s="2" t="str">
        <f>IFERROR(__xludf.DUMMYFUNCTION("""COMPUTED_VALUE"""),"5.0")</f>
        <v>5.0</v>
      </c>
    </row>
    <row r="309">
      <c r="A309" s="2" t="str">
        <f>IFERROR(__xludf.DUMMYFUNCTION("""COMPUTED_VALUE"""),"Hamm")</f>
        <v>Hamm</v>
      </c>
      <c r="B309" s="2" t="str">
        <f>IFERROR(__xludf.DUMMYFUNCTION("""COMPUTED_VALUE"""),"Grundschule")</f>
        <v>Grundschule</v>
      </c>
      <c r="C309" s="2">
        <f>IFERROR(__xludf.DUMMYFUNCTION("""COMPUTED_VALUE"""),143.0)</f>
        <v>143</v>
      </c>
      <c r="D309" s="2" t="str">
        <f>IFERROR(__xludf.DUMMYFUNCTION("""COMPUTED_VALUE"""),"4.0")</f>
        <v>4.0</v>
      </c>
    </row>
    <row r="310">
      <c r="A310" s="2" t="str">
        <f>IFERROR(__xludf.DUMMYFUNCTION("""COMPUTED_VALUE"""),"Hamm")</f>
        <v>Hamm</v>
      </c>
      <c r="B310" s="2" t="str">
        <f>IFERROR(__xludf.DUMMYFUNCTION("""COMPUTED_VALUE"""),"Grundschule")</f>
        <v>Grundschule</v>
      </c>
      <c r="C310" s="2">
        <f>IFERROR(__xludf.DUMMYFUNCTION("""COMPUTED_VALUE"""),200.0)</f>
        <v>200</v>
      </c>
      <c r="D310" s="2" t="str">
        <f>IFERROR(__xludf.DUMMYFUNCTION("""COMPUTED_VALUE"""),"4.0")</f>
        <v>4.0</v>
      </c>
    </row>
    <row r="311">
      <c r="A311" s="2" t="str">
        <f>IFERROR(__xludf.DUMMYFUNCTION("""COMPUTED_VALUE"""),"Harsewinkel")</f>
        <v>Harsewinkel</v>
      </c>
      <c r="B311" s="2" t="str">
        <f>IFERROR(__xludf.DUMMYFUNCTION("""COMPUTED_VALUE"""),"Grundschule")</f>
        <v>Grundschule</v>
      </c>
      <c r="C311" s="2">
        <f>IFERROR(__xludf.DUMMYFUNCTION("""COMPUTED_VALUE"""),297.0)</f>
        <v>297</v>
      </c>
      <c r="D311" s="2" t="str">
        <f>IFERROR(__xludf.DUMMYFUNCTION("""COMPUTED_VALUE"""),"6.0")</f>
        <v>6.0</v>
      </c>
    </row>
    <row r="312">
      <c r="A312" s="2" t="str">
        <f>IFERROR(__xludf.DUMMYFUNCTION("""COMPUTED_VALUE"""),"Harsewinkel")</f>
        <v>Harsewinkel</v>
      </c>
      <c r="B312" s="2" t="str">
        <f>IFERROR(__xludf.DUMMYFUNCTION("""COMPUTED_VALUE"""),"Grundschule")</f>
        <v>Grundschule</v>
      </c>
      <c r="C312" s="2">
        <f>IFERROR(__xludf.DUMMYFUNCTION("""COMPUTED_VALUE"""),210.0)</f>
        <v>210</v>
      </c>
      <c r="D312" s="2" t="str">
        <f>IFERROR(__xludf.DUMMYFUNCTION("""COMPUTED_VALUE"""),"5.0")</f>
        <v>5.0</v>
      </c>
    </row>
    <row r="313">
      <c r="A313" s="2" t="str">
        <f>IFERROR(__xludf.DUMMYFUNCTION("""COMPUTED_VALUE"""),"Hattingen")</f>
        <v>Hattingen</v>
      </c>
      <c r="B313" s="2" t="str">
        <f>IFERROR(__xludf.DUMMYFUNCTION("""COMPUTED_VALUE"""),"Grundschule")</f>
        <v>Grundschule</v>
      </c>
      <c r="C313" s="2">
        <f>IFERROR(__xludf.DUMMYFUNCTION("""COMPUTED_VALUE"""),125.0)</f>
        <v>125</v>
      </c>
      <c r="D313" s="2" t="str">
        <f>IFERROR(__xludf.DUMMYFUNCTION("""COMPUTED_VALUE"""),"4.0")</f>
        <v>4.0</v>
      </c>
    </row>
    <row r="314">
      <c r="A314" s="2" t="str">
        <f>IFERROR(__xludf.DUMMYFUNCTION("""COMPUTED_VALUE"""),"Havixbeck")</f>
        <v>Havixbeck</v>
      </c>
      <c r="B314" s="2" t="str">
        <f>IFERROR(__xludf.DUMMYFUNCTION("""COMPUTED_VALUE"""),"Gesamtschule")</f>
        <v>Gesamtschule</v>
      </c>
      <c r="C314" s="2">
        <f>IFERROR(__xludf.DUMMYFUNCTION("""COMPUTED_VALUE"""),230.0)</f>
        <v>230</v>
      </c>
      <c r="D314" s="2" t="str">
        <f>IFERROR(__xludf.DUMMYFUNCTION("""COMPUTED_VALUE"""),"1.0")</f>
        <v>1.0</v>
      </c>
    </row>
    <row r="315">
      <c r="A315" s="2" t="str">
        <f>IFERROR(__xludf.DUMMYFUNCTION("""COMPUTED_VALUE"""),"Heek")</f>
        <v>Heek</v>
      </c>
      <c r="B315" s="2" t="str">
        <f>IFERROR(__xludf.DUMMYFUNCTION("""COMPUTED_VALUE"""),"Grundschule")</f>
        <v>Grundschule</v>
      </c>
      <c r="C315" s="2">
        <f>IFERROR(__xludf.DUMMYFUNCTION("""COMPUTED_VALUE"""),124.0)</f>
        <v>124</v>
      </c>
      <c r="D315" s="2" t="str">
        <f>IFERROR(__xludf.DUMMYFUNCTION("""COMPUTED_VALUE"""),"2.0")</f>
        <v>2.0</v>
      </c>
    </row>
    <row r="316">
      <c r="A316" s="2" t="str">
        <f>IFERROR(__xludf.DUMMYFUNCTION("""COMPUTED_VALUE"""),"Heiligenhaus")</f>
        <v>Heiligenhaus</v>
      </c>
      <c r="B316" s="2" t="str">
        <f>IFERROR(__xludf.DUMMYFUNCTION("""COMPUTED_VALUE"""),"Grundschule")</f>
        <v>Grundschule</v>
      </c>
      <c r="C316" s="2">
        <f>IFERROR(__xludf.DUMMYFUNCTION("""COMPUTED_VALUE"""),171.0)</f>
        <v>171</v>
      </c>
      <c r="D316" s="2" t="str">
        <f>IFERROR(__xludf.DUMMYFUNCTION("""COMPUTED_VALUE"""),"3.0")</f>
        <v>3.0</v>
      </c>
    </row>
    <row r="317">
      <c r="A317" s="2" t="str">
        <f>IFERROR(__xludf.DUMMYFUNCTION("""COMPUTED_VALUE"""),"Heiligenhaus")</f>
        <v>Heiligenhaus</v>
      </c>
      <c r="B317" s="2" t="str">
        <f>IFERROR(__xludf.DUMMYFUNCTION("""COMPUTED_VALUE"""),"Gymnasium")</f>
        <v>Gymnasium</v>
      </c>
      <c r="C317" s="2">
        <f>IFERROR(__xludf.DUMMYFUNCTION("""COMPUTED_VALUE"""),880.0)</f>
        <v>880</v>
      </c>
      <c r="D317" s="2" t="str">
        <f>IFERROR(__xludf.DUMMYFUNCTION("""COMPUTED_VALUE"""),"2.0")</f>
        <v>2.0</v>
      </c>
    </row>
    <row r="318">
      <c r="A318" s="2" t="str">
        <f>IFERROR(__xludf.DUMMYFUNCTION("""COMPUTED_VALUE"""),"Heinsberg")</f>
        <v>Heinsberg</v>
      </c>
      <c r="B318" s="2" t="str">
        <f>IFERROR(__xludf.DUMMYFUNCTION("""COMPUTED_VALUE"""),"Gesamtschule")</f>
        <v>Gesamtschule</v>
      </c>
      <c r="C318" s="2">
        <f>IFERROR(__xludf.DUMMYFUNCTION("""COMPUTED_VALUE"""),900.0)</f>
        <v>900</v>
      </c>
      <c r="D318" s="2" t="str">
        <f>IFERROR(__xludf.DUMMYFUNCTION("""COMPUTED_VALUE"""),"2.0")</f>
        <v>2.0</v>
      </c>
    </row>
    <row r="319">
      <c r="A319" s="2" t="str">
        <f>IFERROR(__xludf.DUMMYFUNCTION("""COMPUTED_VALUE"""),"Heinsberg")</f>
        <v>Heinsberg</v>
      </c>
      <c r="B319" s="2" t="str">
        <f>IFERROR(__xludf.DUMMYFUNCTION("""COMPUTED_VALUE"""),"Grundschule")</f>
        <v>Grundschule</v>
      </c>
      <c r="C319" s="2">
        <f>IFERROR(__xludf.DUMMYFUNCTION("""COMPUTED_VALUE"""),160.0)</f>
        <v>160</v>
      </c>
      <c r="D319" s="2" t="str">
        <f>IFERROR(__xludf.DUMMYFUNCTION("""COMPUTED_VALUE"""),"5.0")</f>
        <v>5.0</v>
      </c>
    </row>
    <row r="320">
      <c r="A320" s="2" t="str">
        <f>IFERROR(__xludf.DUMMYFUNCTION("""COMPUTED_VALUE"""),"Heinsberg")</f>
        <v>Heinsberg</v>
      </c>
      <c r="B320" s="2" t="str">
        <f>IFERROR(__xludf.DUMMYFUNCTION("""COMPUTED_VALUE"""),"Gymnasium")</f>
        <v>Gymnasium</v>
      </c>
      <c r="C320" s="2">
        <f>IFERROR(__xludf.DUMMYFUNCTION("""COMPUTED_VALUE"""),1050.0)</f>
        <v>1050</v>
      </c>
      <c r="D320" s="2" t="str">
        <f>IFERROR(__xludf.DUMMYFUNCTION("""COMPUTED_VALUE"""),"3.0")</f>
        <v>3.0</v>
      </c>
    </row>
    <row r="321">
      <c r="A321" s="2" t="str">
        <f>IFERROR(__xludf.DUMMYFUNCTION("""COMPUTED_VALUE"""),"Hennef")</f>
        <v>Hennef</v>
      </c>
      <c r="B321" s="2" t="str">
        <f>IFERROR(__xludf.DUMMYFUNCTION("""COMPUTED_VALUE"""),"Grundschule")</f>
        <v>Grundschule</v>
      </c>
      <c r="C321" s="2">
        <f>IFERROR(__xludf.DUMMYFUNCTION("""COMPUTED_VALUE"""),223.0)</f>
        <v>223</v>
      </c>
      <c r="D321" s="2" t="str">
        <f>IFERROR(__xludf.DUMMYFUNCTION("""COMPUTED_VALUE"""),"1.0")</f>
        <v>1.0</v>
      </c>
    </row>
    <row r="322">
      <c r="A322" s="2" t="str">
        <f>IFERROR(__xludf.DUMMYFUNCTION("""COMPUTED_VALUE"""),"Hennef")</f>
        <v>Hennef</v>
      </c>
      <c r="B322" s="2" t="str">
        <f>IFERROR(__xludf.DUMMYFUNCTION("""COMPUTED_VALUE"""),"Grundschule")</f>
        <v>Grundschule</v>
      </c>
      <c r="C322" s="2">
        <f>IFERROR(__xludf.DUMMYFUNCTION("""COMPUTED_VALUE"""),171.0)</f>
        <v>171</v>
      </c>
      <c r="D322" s="2" t="str">
        <f>IFERROR(__xludf.DUMMYFUNCTION("""COMPUTED_VALUE"""),"2.0")</f>
        <v>2.0</v>
      </c>
    </row>
    <row r="323">
      <c r="A323" s="2" t="str">
        <f>IFERROR(__xludf.DUMMYFUNCTION("""COMPUTED_VALUE"""),"Hennef")</f>
        <v>Hennef</v>
      </c>
      <c r="B323" s="2" t="str">
        <f>IFERROR(__xludf.DUMMYFUNCTION("""COMPUTED_VALUE"""),"Gesamtschule")</f>
        <v>Gesamtschule</v>
      </c>
      <c r="C323" s="2">
        <f>IFERROR(__xludf.DUMMYFUNCTION("""COMPUTED_VALUE"""),250.0)</f>
        <v>250</v>
      </c>
      <c r="D323" s="2" t="str">
        <f>IFERROR(__xludf.DUMMYFUNCTION("""COMPUTED_VALUE"""),"2.0")</f>
        <v>2.0</v>
      </c>
    </row>
    <row r="324">
      <c r="A324" s="2" t="str">
        <f>IFERROR(__xludf.DUMMYFUNCTION("""COMPUTED_VALUE"""),"Herdecke")</f>
        <v>Herdecke</v>
      </c>
      <c r="B324" s="2" t="str">
        <f>IFERROR(__xludf.DUMMYFUNCTION("""COMPUTED_VALUE"""),"Gymnasium")</f>
        <v>Gymnasium</v>
      </c>
      <c r="C324" s="2">
        <f>IFERROR(__xludf.DUMMYFUNCTION("""COMPUTED_VALUE"""),820.0)</f>
        <v>820</v>
      </c>
      <c r="D324" s="2" t="str">
        <f>IFERROR(__xludf.DUMMYFUNCTION("""COMPUTED_VALUE"""),"2.0")</f>
        <v>2.0</v>
      </c>
    </row>
    <row r="325">
      <c r="A325" s="2" t="str">
        <f>IFERROR(__xludf.DUMMYFUNCTION("""COMPUTED_VALUE"""),"Herdecke")</f>
        <v>Herdecke</v>
      </c>
      <c r="B325" s="2" t="str">
        <f>IFERROR(__xludf.DUMMYFUNCTION("""COMPUTED_VALUE"""),"Realschule")</f>
        <v>Realschule</v>
      </c>
      <c r="C325" s="2">
        <f>IFERROR(__xludf.DUMMYFUNCTION("""COMPUTED_VALUE"""),501.0)</f>
        <v>501</v>
      </c>
      <c r="D325" s="2" t="str">
        <f>IFERROR(__xludf.DUMMYFUNCTION("""COMPUTED_VALUE"""),"5.0")</f>
        <v>5.0</v>
      </c>
    </row>
    <row r="326">
      <c r="A326" s="2" t="str">
        <f>IFERROR(__xludf.DUMMYFUNCTION("""COMPUTED_VALUE"""),"Herdecke")</f>
        <v>Herdecke</v>
      </c>
      <c r="B326" s="2" t="str">
        <f>IFERROR(__xludf.DUMMYFUNCTION("""COMPUTED_VALUE"""),"Grundschule")</f>
        <v>Grundschule</v>
      </c>
      <c r="C326" s="2">
        <f>IFERROR(__xludf.DUMMYFUNCTION("""COMPUTED_VALUE"""),198.0)</f>
        <v>198</v>
      </c>
      <c r="D326" s="2" t="str">
        <f>IFERROR(__xludf.DUMMYFUNCTION("""COMPUTED_VALUE"""),"3.0")</f>
        <v>3.0</v>
      </c>
    </row>
    <row r="327">
      <c r="A327" s="2" t="str">
        <f>IFERROR(__xludf.DUMMYFUNCTION("""COMPUTED_VALUE"""),"Herford")</f>
        <v>Herford</v>
      </c>
      <c r="B327" s="2" t="str">
        <f>IFERROR(__xludf.DUMMYFUNCTION("""COMPUTED_VALUE"""),"Grundschule")</f>
        <v>Grundschule</v>
      </c>
      <c r="C327" s="2">
        <f>IFERROR(__xludf.DUMMYFUNCTION("""COMPUTED_VALUE"""),160.0)</f>
        <v>160</v>
      </c>
      <c r="D327" s="2" t="str">
        <f>IFERROR(__xludf.DUMMYFUNCTION("""COMPUTED_VALUE"""),"4.0")</f>
        <v>4.0</v>
      </c>
    </row>
    <row r="328">
      <c r="A328" s="2" t="str">
        <f>IFERROR(__xludf.DUMMYFUNCTION("""COMPUTED_VALUE"""),"Herford")</f>
        <v>Herford</v>
      </c>
      <c r="B328" s="2" t="str">
        <f>IFERROR(__xludf.DUMMYFUNCTION("""COMPUTED_VALUE"""),"Grundschule")</f>
        <v>Grundschule</v>
      </c>
      <c r="C328" s="2">
        <f>IFERROR(__xludf.DUMMYFUNCTION("""COMPUTED_VALUE"""),280.0)</f>
        <v>280</v>
      </c>
      <c r="D328" s="2" t="str">
        <f>IFERROR(__xludf.DUMMYFUNCTION("""COMPUTED_VALUE"""),"3.0")</f>
        <v>3.0</v>
      </c>
    </row>
    <row r="329">
      <c r="A329" s="2" t="str">
        <f>IFERROR(__xludf.DUMMYFUNCTION("""COMPUTED_VALUE"""),"Herne")</f>
        <v>Herne</v>
      </c>
      <c r="B329" s="2" t="str">
        <f>IFERROR(__xludf.DUMMYFUNCTION("""COMPUTED_VALUE"""),"Berufskolleg")</f>
        <v>Berufskolleg</v>
      </c>
      <c r="C329" s="2">
        <f>IFERROR(__xludf.DUMMYFUNCTION("""COMPUTED_VALUE"""),1850.0)</f>
        <v>1850</v>
      </c>
      <c r="D329" s="2" t="str">
        <f>IFERROR(__xludf.DUMMYFUNCTION("""COMPUTED_VALUE"""),"4.0")</f>
        <v>4.0</v>
      </c>
    </row>
    <row r="330">
      <c r="A330" s="2" t="str">
        <f>IFERROR(__xludf.DUMMYFUNCTION("""COMPUTED_VALUE"""),"Herne")</f>
        <v>Herne</v>
      </c>
      <c r="B330" s="2" t="str">
        <f>IFERROR(__xludf.DUMMYFUNCTION("""COMPUTED_VALUE"""),"Grundschule")</f>
        <v>Grundschule</v>
      </c>
      <c r="C330" s="2"/>
      <c r="D330" s="2"/>
    </row>
    <row r="331">
      <c r="A331" s="2" t="str">
        <f>IFERROR(__xludf.DUMMYFUNCTION("""COMPUTED_VALUE"""),"Herne")</f>
        <v>Herne</v>
      </c>
      <c r="B331" s="2" t="str">
        <f>IFERROR(__xludf.DUMMYFUNCTION("""COMPUTED_VALUE"""),"Gymnasium")</f>
        <v>Gymnasium</v>
      </c>
      <c r="C331" s="2">
        <f>IFERROR(__xludf.DUMMYFUNCTION("""COMPUTED_VALUE"""),600.0)</f>
        <v>600</v>
      </c>
      <c r="D331" s="2" t="str">
        <f>IFERROR(__xludf.DUMMYFUNCTION("""COMPUTED_VALUE"""),"4.0")</f>
        <v>4.0</v>
      </c>
    </row>
    <row r="332">
      <c r="A332" s="2" t="str">
        <f>IFERROR(__xludf.DUMMYFUNCTION("""COMPUTED_VALUE"""),"Herne")</f>
        <v>Herne</v>
      </c>
      <c r="B332" s="2" t="str">
        <f>IFERROR(__xludf.DUMMYFUNCTION("""COMPUTED_VALUE"""),"Grundschule")</f>
        <v>Grundschule</v>
      </c>
      <c r="C332" s="2">
        <f>IFERROR(__xludf.DUMMYFUNCTION("""COMPUTED_VALUE"""),243.0)</f>
        <v>243</v>
      </c>
      <c r="D332" s="2" t="str">
        <f>IFERROR(__xludf.DUMMYFUNCTION("""COMPUTED_VALUE"""),"3.0")</f>
        <v>3.0</v>
      </c>
    </row>
    <row r="333">
      <c r="A333" s="2" t="str">
        <f>IFERROR(__xludf.DUMMYFUNCTION("""COMPUTED_VALUE"""),"Herten")</f>
        <v>Herten</v>
      </c>
      <c r="B333" s="2" t="str">
        <f>IFERROR(__xludf.DUMMYFUNCTION("""COMPUTED_VALUE"""),"Realschule")</f>
        <v>Realschule</v>
      </c>
      <c r="C333" s="2">
        <f>IFERROR(__xludf.DUMMYFUNCTION("""COMPUTED_VALUE"""),384.0)</f>
        <v>384</v>
      </c>
      <c r="D333" s="2" t="str">
        <f>IFERROR(__xludf.DUMMYFUNCTION("""COMPUTED_VALUE"""),"1.0")</f>
        <v>1.0</v>
      </c>
    </row>
    <row r="334">
      <c r="A334" s="2" t="str">
        <f>IFERROR(__xludf.DUMMYFUNCTION("""COMPUTED_VALUE"""),"Herten")</f>
        <v>Herten</v>
      </c>
      <c r="B334" s="2" t="str">
        <f>IFERROR(__xludf.DUMMYFUNCTION("""COMPUTED_VALUE"""),"Grundschule")</f>
        <v>Grundschule</v>
      </c>
      <c r="C334" s="2">
        <f>IFERROR(__xludf.DUMMYFUNCTION("""COMPUTED_VALUE"""),322.0)</f>
        <v>322</v>
      </c>
      <c r="D334" s="2" t="str">
        <f>IFERROR(__xludf.DUMMYFUNCTION("""COMPUTED_VALUE"""),"6.0")</f>
        <v>6.0</v>
      </c>
    </row>
    <row r="335">
      <c r="A335" s="2" t="str">
        <f>IFERROR(__xludf.DUMMYFUNCTION("""COMPUTED_VALUE"""),"Herten")</f>
        <v>Herten</v>
      </c>
      <c r="B335" s="2" t="str">
        <f>IFERROR(__xludf.DUMMYFUNCTION("""COMPUTED_VALUE"""),"Grundschule")</f>
        <v>Grundschule</v>
      </c>
      <c r="C335" s="2">
        <f>IFERROR(__xludf.DUMMYFUNCTION("""COMPUTED_VALUE"""),240.0)</f>
        <v>240</v>
      </c>
      <c r="D335" s="2" t="str">
        <f>IFERROR(__xludf.DUMMYFUNCTION("""COMPUTED_VALUE"""),"5.0")</f>
        <v>5.0</v>
      </c>
    </row>
    <row r="336">
      <c r="A336" s="2" t="str">
        <f>IFERROR(__xludf.DUMMYFUNCTION("""COMPUTED_VALUE"""),"Herzebrock-Clarholz")</f>
        <v>Herzebrock-Clarholz</v>
      </c>
      <c r="B336" s="2" t="str">
        <f>IFERROR(__xludf.DUMMYFUNCTION("""COMPUTED_VALUE"""),"Gesamtschule")</f>
        <v>Gesamtschule</v>
      </c>
      <c r="C336" s="2">
        <f>IFERROR(__xludf.DUMMYFUNCTION("""COMPUTED_VALUE"""),810.0)</f>
        <v>810</v>
      </c>
      <c r="D336" s="2" t="str">
        <f>IFERROR(__xludf.DUMMYFUNCTION("""COMPUTED_VALUE"""),"4.0")</f>
        <v>4.0</v>
      </c>
    </row>
    <row r="337">
      <c r="A337" s="2" t="str">
        <f>IFERROR(__xludf.DUMMYFUNCTION("""COMPUTED_VALUE"""),"Herzogenrath")</f>
        <v>Herzogenrath</v>
      </c>
      <c r="B337" s="2" t="str">
        <f>IFERROR(__xludf.DUMMYFUNCTION("""COMPUTED_VALUE"""),"Grundschule")</f>
        <v>Grundschule</v>
      </c>
      <c r="C337" s="2">
        <f>IFERROR(__xludf.DUMMYFUNCTION("""COMPUTED_VALUE"""),200.0)</f>
        <v>200</v>
      </c>
      <c r="D337" s="2" t="str">
        <f>IFERROR(__xludf.DUMMYFUNCTION("""COMPUTED_VALUE"""),"5.0")</f>
        <v>5.0</v>
      </c>
    </row>
    <row r="338">
      <c r="A338" s="2" t="str">
        <f>IFERROR(__xludf.DUMMYFUNCTION("""COMPUTED_VALUE"""),"Herzogenrath")</f>
        <v>Herzogenrath</v>
      </c>
      <c r="B338" s="2" t="str">
        <f>IFERROR(__xludf.DUMMYFUNCTION("""COMPUTED_VALUE"""),"Grundschule")</f>
        <v>Grundschule</v>
      </c>
      <c r="C338" s="2">
        <f>IFERROR(__xludf.DUMMYFUNCTION("""COMPUTED_VALUE"""),183.0)</f>
        <v>183</v>
      </c>
      <c r="D338" s="2" t="str">
        <f>IFERROR(__xludf.DUMMYFUNCTION("""COMPUTED_VALUE"""),"5.0")</f>
        <v>5.0</v>
      </c>
    </row>
    <row r="339">
      <c r="A339" s="2" t="str">
        <f>IFERROR(__xludf.DUMMYFUNCTION("""COMPUTED_VALUE"""),"Herzogenrath")</f>
        <v>Herzogenrath</v>
      </c>
      <c r="B339" s="2" t="str">
        <f>IFERROR(__xludf.DUMMYFUNCTION("""COMPUTED_VALUE"""),"Grundschule")</f>
        <v>Grundschule</v>
      </c>
      <c r="C339" s="2">
        <f>IFERROR(__xludf.DUMMYFUNCTION("""COMPUTED_VALUE"""),171.0)</f>
        <v>171</v>
      </c>
      <c r="D339" s="2" t="str">
        <f>IFERROR(__xludf.DUMMYFUNCTION("""COMPUTED_VALUE"""),"4.0")</f>
        <v>4.0</v>
      </c>
    </row>
    <row r="340">
      <c r="A340" s="2" t="str">
        <f>IFERROR(__xludf.DUMMYFUNCTION("""COMPUTED_VALUE"""),"Hiddenhausen")</f>
        <v>Hiddenhausen</v>
      </c>
      <c r="B340" s="2" t="str">
        <f>IFERROR(__xludf.DUMMYFUNCTION("""COMPUTED_VALUE"""),"Förderschule")</f>
        <v>Förderschule</v>
      </c>
      <c r="C340" s="2">
        <f>IFERROR(__xludf.DUMMYFUNCTION("""COMPUTED_VALUE"""),290.0)</f>
        <v>290</v>
      </c>
      <c r="D340" s="2" t="str">
        <f>IFERROR(__xludf.DUMMYFUNCTION("""COMPUTED_VALUE"""),"3.0")</f>
        <v>3.0</v>
      </c>
    </row>
    <row r="341">
      <c r="A341" s="2" t="str">
        <f>IFERROR(__xludf.DUMMYFUNCTION("""COMPUTED_VALUE"""),"Hilchenbach")</f>
        <v>Hilchenbach</v>
      </c>
      <c r="B341" s="2" t="str">
        <f>IFERROR(__xludf.DUMMYFUNCTION("""COMPUTED_VALUE"""),"Gymnasium")</f>
        <v>Gymnasium</v>
      </c>
      <c r="C341" s="2">
        <f>IFERROR(__xludf.DUMMYFUNCTION("""COMPUTED_VALUE"""),648.0)</f>
        <v>648</v>
      </c>
      <c r="D341" s="2" t="str">
        <f>IFERROR(__xludf.DUMMYFUNCTION("""COMPUTED_VALUE"""),"4.0")</f>
        <v>4.0</v>
      </c>
    </row>
    <row r="342">
      <c r="A342" s="2" t="str">
        <f>IFERROR(__xludf.DUMMYFUNCTION("""COMPUTED_VALUE"""),"Hilden")</f>
        <v>Hilden</v>
      </c>
      <c r="B342" s="2" t="str">
        <f>IFERROR(__xludf.DUMMYFUNCTION("""COMPUTED_VALUE"""),"Gesamtschule")</f>
        <v>Gesamtschule</v>
      </c>
      <c r="C342" s="2">
        <f>IFERROR(__xludf.DUMMYFUNCTION("""COMPUTED_VALUE"""),280.0)</f>
        <v>280</v>
      </c>
      <c r="D342" s="2" t="str">
        <f>IFERROR(__xludf.DUMMYFUNCTION("""COMPUTED_VALUE"""),"2.0")</f>
        <v>2.0</v>
      </c>
    </row>
    <row r="343">
      <c r="A343" s="2" t="str">
        <f>IFERROR(__xludf.DUMMYFUNCTION("""COMPUTED_VALUE"""),"Hille")</f>
        <v>Hille</v>
      </c>
      <c r="B343" s="2" t="str">
        <f>IFERROR(__xludf.DUMMYFUNCTION("""COMPUTED_VALUE"""),"Grundschule")</f>
        <v>Grundschule</v>
      </c>
      <c r="C343" s="2">
        <f>IFERROR(__xludf.DUMMYFUNCTION("""COMPUTED_VALUE"""),141.0)</f>
        <v>141</v>
      </c>
      <c r="D343" s="2" t="str">
        <f>IFERROR(__xludf.DUMMYFUNCTION("""COMPUTED_VALUE"""),"3.0")</f>
        <v>3.0</v>
      </c>
    </row>
    <row r="344">
      <c r="A344" s="2" t="str">
        <f>IFERROR(__xludf.DUMMYFUNCTION("""COMPUTED_VALUE"""),"Holzwickede")</f>
        <v>Holzwickede</v>
      </c>
      <c r="B344" s="2" t="str">
        <f>IFERROR(__xludf.DUMMYFUNCTION("""COMPUTED_VALUE"""),"Grundschule")</f>
        <v>Grundschule</v>
      </c>
      <c r="C344" s="2">
        <f>IFERROR(__xludf.DUMMYFUNCTION("""COMPUTED_VALUE"""),218.0)</f>
        <v>218</v>
      </c>
      <c r="D344" s="2" t="str">
        <f>IFERROR(__xludf.DUMMYFUNCTION("""COMPUTED_VALUE"""),"5.0")</f>
        <v>5.0</v>
      </c>
    </row>
    <row r="345">
      <c r="A345" s="2" t="str">
        <f>IFERROR(__xludf.DUMMYFUNCTION("""COMPUTED_VALUE"""),"Hörstel")</f>
        <v>Hörstel</v>
      </c>
      <c r="B345" s="2" t="str">
        <f>IFERROR(__xludf.DUMMYFUNCTION("""COMPUTED_VALUE"""),"Gesamtschule")</f>
        <v>Gesamtschule</v>
      </c>
      <c r="C345" s="2">
        <f>IFERROR(__xludf.DUMMYFUNCTION("""COMPUTED_VALUE"""),1000.0)</f>
        <v>1000</v>
      </c>
      <c r="D345" s="2" t="str">
        <f>IFERROR(__xludf.DUMMYFUNCTION("""COMPUTED_VALUE"""),"2.0")</f>
        <v>2.0</v>
      </c>
    </row>
    <row r="346">
      <c r="A346" s="2" t="str">
        <f>IFERROR(__xludf.DUMMYFUNCTION("""COMPUTED_VALUE"""),"Hörstel")</f>
        <v>Hörstel</v>
      </c>
      <c r="B346" s="2" t="str">
        <f>IFERROR(__xludf.DUMMYFUNCTION("""COMPUTED_VALUE"""),"Grundschule")</f>
        <v>Grundschule</v>
      </c>
      <c r="C346" s="2">
        <f>IFERROR(__xludf.DUMMYFUNCTION("""COMPUTED_VALUE"""),95.0)</f>
        <v>95</v>
      </c>
      <c r="D346" s="2" t="str">
        <f>IFERROR(__xludf.DUMMYFUNCTION("""COMPUTED_VALUE"""),"2.0")</f>
        <v>2.0</v>
      </c>
    </row>
    <row r="347">
      <c r="A347" s="2" t="str">
        <f>IFERROR(__xludf.DUMMYFUNCTION("""COMPUTED_VALUE"""),"Hövelhof")</f>
        <v>Hövelhof</v>
      </c>
      <c r="B347" s="2" t="str">
        <f>IFERROR(__xludf.DUMMYFUNCTION("""COMPUTED_VALUE"""),"Realschule")</f>
        <v>Realschule</v>
      </c>
      <c r="C347" s="2">
        <f>IFERROR(__xludf.DUMMYFUNCTION("""COMPUTED_VALUE"""),515.0)</f>
        <v>515</v>
      </c>
      <c r="D347" s="2" t="str">
        <f>IFERROR(__xludf.DUMMYFUNCTION("""COMPUTED_VALUE"""),"2.0")</f>
        <v>2.0</v>
      </c>
    </row>
    <row r="348">
      <c r="A348" s="2" t="str">
        <f>IFERROR(__xludf.DUMMYFUNCTION("""COMPUTED_VALUE"""),"Hövelhof")</f>
        <v>Hövelhof</v>
      </c>
      <c r="B348" s="2" t="str">
        <f>IFERROR(__xludf.DUMMYFUNCTION("""COMPUTED_VALUE"""),"Grundschule")</f>
        <v>Grundschule</v>
      </c>
      <c r="C348" s="2">
        <f>IFERROR(__xludf.DUMMYFUNCTION("""COMPUTED_VALUE"""),310.0)</f>
        <v>310</v>
      </c>
      <c r="D348" s="2" t="str">
        <f>IFERROR(__xludf.DUMMYFUNCTION("""COMPUTED_VALUE"""),"3.0")</f>
        <v>3.0</v>
      </c>
    </row>
    <row r="349">
      <c r="A349" s="2" t="str">
        <f>IFERROR(__xludf.DUMMYFUNCTION("""COMPUTED_VALUE"""),"Höxter")</f>
        <v>Höxter</v>
      </c>
      <c r="B349" s="2" t="str">
        <f>IFERROR(__xludf.DUMMYFUNCTION("""COMPUTED_VALUE"""),"Grundschule")</f>
        <v>Grundschule</v>
      </c>
      <c r="C349" s="2">
        <f>IFERROR(__xludf.DUMMYFUNCTION("""COMPUTED_VALUE"""),242.0)</f>
        <v>242</v>
      </c>
      <c r="D349" s="2" t="str">
        <f>IFERROR(__xludf.DUMMYFUNCTION("""COMPUTED_VALUE"""),"5.0")</f>
        <v>5.0</v>
      </c>
    </row>
    <row r="350">
      <c r="A350" s="2" t="str">
        <f>IFERROR(__xludf.DUMMYFUNCTION("""COMPUTED_VALUE"""),"Hückelhoven")</f>
        <v>Hückelhoven</v>
      </c>
      <c r="B350" s="2" t="str">
        <f>IFERROR(__xludf.DUMMYFUNCTION("""COMPUTED_VALUE"""),"Grundschule")</f>
        <v>Grundschule</v>
      </c>
      <c r="C350" s="2">
        <f>IFERROR(__xludf.DUMMYFUNCTION("""COMPUTED_VALUE"""),210.0)</f>
        <v>210</v>
      </c>
      <c r="D350" s="2" t="str">
        <f>IFERROR(__xludf.DUMMYFUNCTION("""COMPUTED_VALUE"""),"5.0")</f>
        <v>5.0</v>
      </c>
    </row>
    <row r="351">
      <c r="A351" s="2" t="str">
        <f>IFERROR(__xludf.DUMMYFUNCTION("""COMPUTED_VALUE"""),"Hückelhoven")</f>
        <v>Hückelhoven</v>
      </c>
      <c r="B351" s="2" t="str">
        <f>IFERROR(__xludf.DUMMYFUNCTION("""COMPUTED_VALUE"""),"Grundschule")</f>
        <v>Grundschule</v>
      </c>
      <c r="C351" s="2">
        <f>IFERROR(__xludf.DUMMYFUNCTION("""COMPUTED_VALUE"""),127.0)</f>
        <v>127</v>
      </c>
      <c r="D351" s="2" t="str">
        <f>IFERROR(__xludf.DUMMYFUNCTION("""COMPUTED_VALUE"""),"2.0")</f>
        <v>2.0</v>
      </c>
    </row>
    <row r="352">
      <c r="A352" s="2" t="str">
        <f>IFERROR(__xludf.DUMMYFUNCTION("""COMPUTED_VALUE"""),"Hückeswagen")</f>
        <v>Hückeswagen</v>
      </c>
      <c r="B352" s="2" t="str">
        <f>IFERROR(__xludf.DUMMYFUNCTION("""COMPUTED_VALUE"""),"Privatschule")</f>
        <v>Privatschule</v>
      </c>
      <c r="C352" s="2">
        <f>IFERROR(__xludf.DUMMYFUNCTION("""COMPUTED_VALUE"""),125.0)</f>
        <v>125</v>
      </c>
      <c r="D352" s="2" t="str">
        <f>IFERROR(__xludf.DUMMYFUNCTION("""COMPUTED_VALUE"""),"1.0")</f>
        <v>1.0</v>
      </c>
    </row>
    <row r="353">
      <c r="A353" s="2" t="str">
        <f>IFERROR(__xludf.DUMMYFUNCTION("""COMPUTED_VALUE"""),"Hüllhorst")</f>
        <v>Hüllhorst</v>
      </c>
      <c r="B353" s="2" t="str">
        <f>IFERROR(__xludf.DUMMYFUNCTION("""COMPUTED_VALUE"""),"Gesamtschule")</f>
        <v>Gesamtschule</v>
      </c>
      <c r="C353" s="2">
        <f>IFERROR(__xludf.DUMMYFUNCTION("""COMPUTED_VALUE"""),1325.0)</f>
        <v>1325</v>
      </c>
      <c r="D353" s="2" t="str">
        <f>IFERROR(__xludf.DUMMYFUNCTION("""COMPUTED_VALUE"""),"2.0")</f>
        <v>2.0</v>
      </c>
    </row>
    <row r="354">
      <c r="A354" s="2" t="str">
        <f>IFERROR(__xludf.DUMMYFUNCTION("""COMPUTED_VALUE"""),"Hüllhorst")</f>
        <v>Hüllhorst</v>
      </c>
      <c r="B354" s="2" t="str">
        <f>IFERROR(__xludf.DUMMYFUNCTION("""COMPUTED_VALUE"""),"Grundschule")</f>
        <v>Grundschule</v>
      </c>
      <c r="C354" s="2">
        <f>IFERROR(__xludf.DUMMYFUNCTION("""COMPUTED_VALUE"""),151.0)</f>
        <v>151</v>
      </c>
      <c r="D354" s="2" t="str">
        <f>IFERROR(__xludf.DUMMYFUNCTION("""COMPUTED_VALUE"""),"4.0")</f>
        <v>4.0</v>
      </c>
    </row>
    <row r="355">
      <c r="A355" s="2" t="str">
        <f>IFERROR(__xludf.DUMMYFUNCTION("""COMPUTED_VALUE"""),"Hünxe")</f>
        <v>Hünxe</v>
      </c>
      <c r="B355" s="2" t="str">
        <f>IFERROR(__xludf.DUMMYFUNCTION("""COMPUTED_VALUE"""),"Grundschule")</f>
        <v>Grundschule</v>
      </c>
      <c r="C355" s="2">
        <f>IFERROR(__xludf.DUMMYFUNCTION("""COMPUTED_VALUE"""),130.0)</f>
        <v>130</v>
      </c>
      <c r="D355" s="2" t="str">
        <f>IFERROR(__xludf.DUMMYFUNCTION("""COMPUTED_VALUE"""),"4.0")</f>
        <v>4.0</v>
      </c>
    </row>
    <row r="356">
      <c r="A356" s="2" t="str">
        <f>IFERROR(__xludf.DUMMYFUNCTION("""COMPUTED_VALUE"""),"Hürtgenwald")</f>
        <v>Hürtgenwald</v>
      </c>
      <c r="B356" s="2" t="str">
        <f>IFERROR(__xludf.DUMMYFUNCTION("""COMPUTED_VALUE"""),"Grundschule")</f>
        <v>Grundschule</v>
      </c>
      <c r="C356" s="2">
        <f>IFERROR(__xludf.DUMMYFUNCTION("""COMPUTED_VALUE"""),169.0)</f>
        <v>169</v>
      </c>
      <c r="D356" s="2" t="str">
        <f>IFERROR(__xludf.DUMMYFUNCTION("""COMPUTED_VALUE"""),"3.0")</f>
        <v>3.0</v>
      </c>
    </row>
    <row r="357">
      <c r="A357" s="2" t="str">
        <f>IFERROR(__xludf.DUMMYFUNCTION("""COMPUTED_VALUE"""),"Hürtgenwald")</f>
        <v>Hürtgenwald</v>
      </c>
      <c r="B357" s="2" t="str">
        <f>IFERROR(__xludf.DUMMYFUNCTION("""COMPUTED_VALUE"""),"Gymnasium")</f>
        <v>Gymnasium</v>
      </c>
      <c r="C357" s="2">
        <f>IFERROR(__xludf.DUMMYFUNCTION("""COMPUTED_VALUE"""),580.0)</f>
        <v>580</v>
      </c>
      <c r="D357" s="2" t="str">
        <f>IFERROR(__xludf.DUMMYFUNCTION("""COMPUTED_VALUE"""),"3.0")</f>
        <v>3.0</v>
      </c>
    </row>
    <row r="358">
      <c r="A358" s="2" t="str">
        <f>IFERROR(__xludf.DUMMYFUNCTION("""COMPUTED_VALUE"""),"Hürth")</f>
        <v>Hürth</v>
      </c>
      <c r="B358" s="2" t="str">
        <f>IFERROR(__xludf.DUMMYFUNCTION("""COMPUTED_VALUE"""),"Grundschule")</f>
        <v>Grundschule</v>
      </c>
      <c r="C358" s="2">
        <f>IFERROR(__xludf.DUMMYFUNCTION("""COMPUTED_VALUE"""),265.0)</f>
        <v>265</v>
      </c>
      <c r="D358" s="2" t="str">
        <f>IFERROR(__xludf.DUMMYFUNCTION("""COMPUTED_VALUE"""),"5.0")</f>
        <v>5.0</v>
      </c>
    </row>
    <row r="359">
      <c r="A359" s="2" t="str">
        <f>IFERROR(__xludf.DUMMYFUNCTION("""COMPUTED_VALUE"""),"Hürth")</f>
        <v>Hürth</v>
      </c>
      <c r="B359" s="2" t="str">
        <f>IFERROR(__xludf.DUMMYFUNCTION("""COMPUTED_VALUE"""),"Gesamtschule")</f>
        <v>Gesamtschule</v>
      </c>
      <c r="C359" s="2">
        <f>IFERROR(__xludf.DUMMYFUNCTION("""COMPUTED_VALUE"""),800.0)</f>
        <v>800</v>
      </c>
      <c r="D359" s="2" t="str">
        <f>IFERROR(__xludf.DUMMYFUNCTION("""COMPUTED_VALUE"""),"3.0")</f>
        <v>3.0</v>
      </c>
    </row>
    <row r="360">
      <c r="A360" s="2" t="str">
        <f>IFERROR(__xludf.DUMMYFUNCTION("""COMPUTED_VALUE"""),"Ibbenbüren")</f>
        <v>Ibbenbüren</v>
      </c>
      <c r="B360" s="2" t="str">
        <f>IFERROR(__xludf.DUMMYFUNCTION("""COMPUTED_VALUE"""),"Privatschule")</f>
        <v>Privatschule</v>
      </c>
      <c r="C360" s="2">
        <f>IFERROR(__xludf.DUMMYFUNCTION("""COMPUTED_VALUE"""),84.0)</f>
        <v>84</v>
      </c>
      <c r="D360" s="2" t="str">
        <f>IFERROR(__xludf.DUMMYFUNCTION("""COMPUTED_VALUE"""),"3.0")</f>
        <v>3.0</v>
      </c>
    </row>
    <row r="361">
      <c r="A361" s="2" t="str">
        <f>IFERROR(__xludf.DUMMYFUNCTION("""COMPUTED_VALUE"""),"Ibbenbüren")</f>
        <v>Ibbenbüren</v>
      </c>
      <c r="B361" s="2" t="str">
        <f>IFERROR(__xludf.DUMMYFUNCTION("""COMPUTED_VALUE"""),"Grundschule")</f>
        <v>Grundschule</v>
      </c>
      <c r="C361" s="2">
        <f>IFERROR(__xludf.DUMMYFUNCTION("""COMPUTED_VALUE"""),364.0)</f>
        <v>364</v>
      </c>
      <c r="D361" s="2" t="str">
        <f>IFERROR(__xludf.DUMMYFUNCTION("""COMPUTED_VALUE"""),"3.0")</f>
        <v>3.0</v>
      </c>
    </row>
    <row r="362">
      <c r="A362" s="2" t="str">
        <f>IFERROR(__xludf.DUMMYFUNCTION("""COMPUTED_VALUE"""),"Ibbenbüren")</f>
        <v>Ibbenbüren</v>
      </c>
      <c r="B362" s="2" t="str">
        <f>IFERROR(__xludf.DUMMYFUNCTION("""COMPUTED_VALUE"""),"Gymnasium")</f>
        <v>Gymnasium</v>
      </c>
      <c r="C362" s="2">
        <f>IFERROR(__xludf.DUMMYFUNCTION("""COMPUTED_VALUE"""),900.0)</f>
        <v>900</v>
      </c>
      <c r="D362" s="2" t="str">
        <f>IFERROR(__xludf.DUMMYFUNCTION("""COMPUTED_VALUE"""),"4.0")</f>
        <v>4.0</v>
      </c>
    </row>
    <row r="363">
      <c r="A363" s="2" t="str">
        <f>IFERROR(__xludf.DUMMYFUNCTION("""COMPUTED_VALUE"""),"Iserlohn")</f>
        <v>Iserlohn</v>
      </c>
      <c r="B363" s="2" t="str">
        <f>IFERROR(__xludf.DUMMYFUNCTION("""COMPUTED_VALUE"""),"Förderschule")</f>
        <v>Förderschule</v>
      </c>
      <c r="C363" s="2">
        <f>IFERROR(__xludf.DUMMYFUNCTION("""COMPUTED_VALUE"""),250.0)</f>
        <v>250</v>
      </c>
      <c r="D363" s="2" t="str">
        <f>IFERROR(__xludf.DUMMYFUNCTION("""COMPUTED_VALUE"""),"5.0")</f>
        <v>5.0</v>
      </c>
    </row>
    <row r="364">
      <c r="A364" s="2" t="str">
        <f>IFERROR(__xludf.DUMMYFUNCTION("""COMPUTED_VALUE"""),"Iserlohn")</f>
        <v>Iserlohn</v>
      </c>
      <c r="B364" s="2" t="str">
        <f>IFERROR(__xludf.DUMMYFUNCTION("""COMPUTED_VALUE"""),"Grundschule")</f>
        <v>Grundschule</v>
      </c>
      <c r="C364" s="2">
        <f>IFERROR(__xludf.DUMMYFUNCTION("""COMPUTED_VALUE"""),182.0)</f>
        <v>182</v>
      </c>
      <c r="D364" s="2" t="str">
        <f>IFERROR(__xludf.DUMMYFUNCTION("""COMPUTED_VALUE"""),"2.0")</f>
        <v>2.0</v>
      </c>
    </row>
    <row r="365">
      <c r="A365" s="2" t="str">
        <f>IFERROR(__xludf.DUMMYFUNCTION("""COMPUTED_VALUE"""),"Iserlohn")</f>
        <v>Iserlohn</v>
      </c>
      <c r="B365" s="2" t="str">
        <f>IFERROR(__xludf.DUMMYFUNCTION("""COMPUTED_VALUE"""),"Grundschule")</f>
        <v>Grundschule</v>
      </c>
      <c r="C365" s="2">
        <f>IFERROR(__xludf.DUMMYFUNCTION("""COMPUTED_VALUE"""),275.0)</f>
        <v>275</v>
      </c>
      <c r="D365" s="2" t="str">
        <f>IFERROR(__xludf.DUMMYFUNCTION("""COMPUTED_VALUE"""),"5.0")</f>
        <v>5.0</v>
      </c>
    </row>
    <row r="366">
      <c r="A366" s="2" t="str">
        <f>IFERROR(__xludf.DUMMYFUNCTION("""COMPUTED_VALUE"""),"Iserlohn")</f>
        <v>Iserlohn</v>
      </c>
      <c r="B366" s="2" t="str">
        <f>IFERROR(__xludf.DUMMYFUNCTION("""COMPUTED_VALUE"""),"Grundschule")</f>
        <v>Grundschule</v>
      </c>
      <c r="C366" s="2">
        <f>IFERROR(__xludf.DUMMYFUNCTION("""COMPUTED_VALUE"""),250.0)</f>
        <v>250</v>
      </c>
      <c r="D366" s="2" t="str">
        <f>IFERROR(__xludf.DUMMYFUNCTION("""COMPUTED_VALUE"""),"3.0")</f>
        <v>3.0</v>
      </c>
    </row>
    <row r="367">
      <c r="A367" s="2" t="str">
        <f>IFERROR(__xludf.DUMMYFUNCTION("""COMPUTED_VALUE"""),"Iserlohn")</f>
        <v>Iserlohn</v>
      </c>
      <c r="B367" s="2" t="str">
        <f>IFERROR(__xludf.DUMMYFUNCTION("""COMPUTED_VALUE"""),"Realschule")</f>
        <v>Realschule</v>
      </c>
      <c r="C367" s="2">
        <f>IFERROR(__xludf.DUMMYFUNCTION("""COMPUTED_VALUE"""),650.0)</f>
        <v>650</v>
      </c>
      <c r="D367" s="2" t="str">
        <f>IFERROR(__xludf.DUMMYFUNCTION("""COMPUTED_VALUE"""),"4.0")</f>
        <v>4.0</v>
      </c>
    </row>
    <row r="368">
      <c r="A368" s="2" t="str">
        <f>IFERROR(__xludf.DUMMYFUNCTION("""COMPUTED_VALUE"""),"Iserlohn")</f>
        <v>Iserlohn</v>
      </c>
      <c r="B368" s="2" t="str">
        <f>IFERROR(__xludf.DUMMYFUNCTION("""COMPUTED_VALUE"""),"Grundschule")</f>
        <v>Grundschule</v>
      </c>
      <c r="C368" s="2">
        <f>IFERROR(__xludf.DUMMYFUNCTION("""COMPUTED_VALUE"""),199.0)</f>
        <v>199</v>
      </c>
      <c r="D368" s="2" t="str">
        <f>IFERROR(__xludf.DUMMYFUNCTION("""COMPUTED_VALUE"""),"3.0")</f>
        <v>3.0</v>
      </c>
    </row>
    <row r="369">
      <c r="A369" s="2" t="str">
        <f>IFERROR(__xludf.DUMMYFUNCTION("""COMPUTED_VALUE"""),"Iserlohn")</f>
        <v>Iserlohn</v>
      </c>
      <c r="B369" s="2" t="str">
        <f>IFERROR(__xludf.DUMMYFUNCTION("""COMPUTED_VALUE"""),"Grundschule")</f>
        <v>Grundschule</v>
      </c>
      <c r="C369" s="2">
        <f>IFERROR(__xludf.DUMMYFUNCTION("""COMPUTED_VALUE"""),300.0)</f>
        <v>300</v>
      </c>
      <c r="D369" s="2" t="str">
        <f>IFERROR(__xludf.DUMMYFUNCTION("""COMPUTED_VALUE"""),"5.0")</f>
        <v>5.0</v>
      </c>
    </row>
    <row r="370">
      <c r="A370" s="2" t="str">
        <f>IFERROR(__xludf.DUMMYFUNCTION("""COMPUTED_VALUE"""),"Jülich")</f>
        <v>Jülich</v>
      </c>
      <c r="B370" s="2" t="str">
        <f>IFERROR(__xludf.DUMMYFUNCTION("""COMPUTED_VALUE"""),"Sekundarschule")</f>
        <v>Sekundarschule</v>
      </c>
      <c r="C370" s="2">
        <f>IFERROR(__xludf.DUMMYFUNCTION("""COMPUTED_VALUE"""),709.0)</f>
        <v>709</v>
      </c>
      <c r="D370" s="2" t="str">
        <f>IFERROR(__xludf.DUMMYFUNCTION("""COMPUTED_VALUE"""),"2.0")</f>
        <v>2.0</v>
      </c>
    </row>
    <row r="371">
      <c r="A371" s="2" t="str">
        <f>IFERROR(__xludf.DUMMYFUNCTION("""COMPUTED_VALUE"""),"Jülich")</f>
        <v>Jülich</v>
      </c>
      <c r="B371" s="2" t="str">
        <f>IFERROR(__xludf.DUMMYFUNCTION("""COMPUTED_VALUE"""),"Grundschule")</f>
        <v>Grundschule</v>
      </c>
      <c r="C371" s="2">
        <f>IFERROR(__xludf.DUMMYFUNCTION("""COMPUTED_VALUE"""),270.0)</f>
        <v>270</v>
      </c>
      <c r="D371" s="2" t="str">
        <f>IFERROR(__xludf.DUMMYFUNCTION("""COMPUTED_VALUE"""),"4.0")</f>
        <v>4.0</v>
      </c>
    </row>
    <row r="372">
      <c r="A372" s="2" t="str">
        <f>IFERROR(__xludf.DUMMYFUNCTION("""COMPUTED_VALUE"""),"Kaarst")</f>
        <v>Kaarst</v>
      </c>
      <c r="B372" s="2" t="str">
        <f>IFERROR(__xludf.DUMMYFUNCTION("""COMPUTED_VALUE"""),"Gymnasium")</f>
        <v>Gymnasium</v>
      </c>
      <c r="C372" s="2">
        <f>IFERROR(__xludf.DUMMYFUNCTION("""COMPUTED_VALUE"""),930.0)</f>
        <v>930</v>
      </c>
      <c r="D372" s="2" t="str">
        <f>IFERROR(__xludf.DUMMYFUNCTION("""COMPUTED_VALUE"""),"3.0")</f>
        <v>3.0</v>
      </c>
    </row>
    <row r="373">
      <c r="A373" s="2" t="str">
        <f>IFERROR(__xludf.DUMMYFUNCTION("""COMPUTED_VALUE"""),"Kaarst")</f>
        <v>Kaarst</v>
      </c>
      <c r="B373" s="2" t="str">
        <f>IFERROR(__xludf.DUMMYFUNCTION("""COMPUTED_VALUE"""),"Gymnasium")</f>
        <v>Gymnasium</v>
      </c>
      <c r="C373" s="2">
        <f>IFERROR(__xludf.DUMMYFUNCTION("""COMPUTED_VALUE"""),778.0)</f>
        <v>778</v>
      </c>
      <c r="D373" s="2" t="str">
        <f>IFERROR(__xludf.DUMMYFUNCTION("""COMPUTED_VALUE"""),"4.0")</f>
        <v>4.0</v>
      </c>
    </row>
    <row r="374">
      <c r="A374" s="2" t="str">
        <f>IFERROR(__xludf.DUMMYFUNCTION("""COMPUTED_VALUE"""),"Kalkar")</f>
        <v>Kalkar</v>
      </c>
      <c r="B374" s="2" t="str">
        <f>IFERROR(__xludf.DUMMYFUNCTION("""COMPUTED_VALUE"""),"Grundschule")</f>
        <v>Grundschule</v>
      </c>
      <c r="C374" s="2">
        <f>IFERROR(__xludf.DUMMYFUNCTION("""COMPUTED_VALUE"""),120.0)</f>
        <v>120</v>
      </c>
      <c r="D374" s="2" t="str">
        <f>IFERROR(__xludf.DUMMYFUNCTION("""COMPUTED_VALUE"""),"5.0")</f>
        <v>5.0</v>
      </c>
    </row>
    <row r="375">
      <c r="A375" s="2" t="str">
        <f>IFERROR(__xludf.DUMMYFUNCTION("""COMPUTED_VALUE"""),"Kalletal")</f>
        <v>Kalletal</v>
      </c>
      <c r="B375" s="2" t="str">
        <f>IFERROR(__xludf.DUMMYFUNCTION("""COMPUTED_VALUE"""),"Grundschule")</f>
        <v>Grundschule</v>
      </c>
      <c r="C375" s="2">
        <f>IFERROR(__xludf.DUMMYFUNCTION("""COMPUTED_VALUE"""),145.0)</f>
        <v>145</v>
      </c>
      <c r="D375" s="2" t="str">
        <f>IFERROR(__xludf.DUMMYFUNCTION("""COMPUTED_VALUE"""),"2.0")</f>
        <v>2.0</v>
      </c>
    </row>
    <row r="376">
      <c r="A376" s="2" t="str">
        <f>IFERROR(__xludf.DUMMYFUNCTION("""COMPUTED_VALUE"""),"Kamen")</f>
        <v>Kamen</v>
      </c>
      <c r="B376" s="2" t="str">
        <f>IFERROR(__xludf.DUMMYFUNCTION("""COMPUTED_VALUE"""),"Grundschule")</f>
        <v>Grundschule</v>
      </c>
      <c r="C376" s="2">
        <f>IFERROR(__xludf.DUMMYFUNCTION("""COMPUTED_VALUE"""),270.0)</f>
        <v>270</v>
      </c>
      <c r="D376" s="2" t="str">
        <f>IFERROR(__xludf.DUMMYFUNCTION("""COMPUTED_VALUE"""),"3.0")</f>
        <v>3.0</v>
      </c>
    </row>
    <row r="377">
      <c r="A377" s="2" t="str">
        <f>IFERROR(__xludf.DUMMYFUNCTION("""COMPUTED_VALUE"""),"Kamp-Lintfort")</f>
        <v>Kamp-Lintfort</v>
      </c>
      <c r="B377" s="2" t="str">
        <f>IFERROR(__xludf.DUMMYFUNCTION("""COMPUTED_VALUE"""),"Grundschule")</f>
        <v>Grundschule</v>
      </c>
      <c r="C377" s="2">
        <f>IFERROR(__xludf.DUMMYFUNCTION("""COMPUTED_VALUE"""),320.0)</f>
        <v>320</v>
      </c>
      <c r="D377" s="2" t="str">
        <f>IFERROR(__xludf.DUMMYFUNCTION("""COMPUTED_VALUE"""),"5.0")</f>
        <v>5.0</v>
      </c>
    </row>
    <row r="378">
      <c r="A378" s="2" t="str">
        <f>IFERROR(__xludf.DUMMYFUNCTION("""COMPUTED_VALUE"""),"Kamp-Lintfort")</f>
        <v>Kamp-Lintfort</v>
      </c>
      <c r="B378" s="2" t="str">
        <f>IFERROR(__xludf.DUMMYFUNCTION("""COMPUTED_VALUE"""),"Gymnasium")</f>
        <v>Gymnasium</v>
      </c>
      <c r="C378" s="2">
        <f>IFERROR(__xludf.DUMMYFUNCTION("""COMPUTED_VALUE"""),750.0)</f>
        <v>750</v>
      </c>
      <c r="D378" s="2" t="str">
        <f>IFERROR(__xludf.DUMMYFUNCTION("""COMPUTED_VALUE"""),"3.0")</f>
        <v>3.0</v>
      </c>
    </row>
    <row r="379">
      <c r="A379" s="2" t="str">
        <f>IFERROR(__xludf.DUMMYFUNCTION("""COMPUTED_VALUE"""),"Kempen")</f>
        <v>Kempen</v>
      </c>
      <c r="B379" s="2" t="str">
        <f>IFERROR(__xludf.DUMMYFUNCTION("""COMPUTED_VALUE"""),"Gymnasium")</f>
        <v>Gymnasium</v>
      </c>
      <c r="C379" s="2">
        <f>IFERROR(__xludf.DUMMYFUNCTION("""COMPUTED_VALUE"""),633.0)</f>
        <v>633</v>
      </c>
      <c r="D379" s="2" t="str">
        <f>IFERROR(__xludf.DUMMYFUNCTION("""COMPUTED_VALUE"""),"3.0")</f>
        <v>3.0</v>
      </c>
    </row>
    <row r="380">
      <c r="A380" s="2" t="str">
        <f>IFERROR(__xludf.DUMMYFUNCTION("""COMPUTED_VALUE"""),"Kempen")</f>
        <v>Kempen</v>
      </c>
      <c r="B380" s="2" t="str">
        <f>IFERROR(__xludf.DUMMYFUNCTION("""COMPUTED_VALUE"""),"Grundschule")</f>
        <v>Grundschule</v>
      </c>
      <c r="C380" s="2">
        <f>IFERROR(__xludf.DUMMYFUNCTION("""COMPUTED_VALUE"""),360.0)</f>
        <v>360</v>
      </c>
      <c r="D380" s="2" t="str">
        <f>IFERROR(__xludf.DUMMYFUNCTION("""COMPUTED_VALUE"""),"4.0")</f>
        <v>4.0</v>
      </c>
    </row>
    <row r="381">
      <c r="A381" s="2" t="str">
        <f>IFERROR(__xludf.DUMMYFUNCTION("""COMPUTED_VALUE"""),"Kerpen")</f>
        <v>Kerpen</v>
      </c>
      <c r="B381" s="2" t="str">
        <f>IFERROR(__xludf.DUMMYFUNCTION("""COMPUTED_VALUE"""),"Grundschule")</f>
        <v>Grundschule</v>
      </c>
      <c r="C381" s="2">
        <f>IFERROR(__xludf.DUMMYFUNCTION("""COMPUTED_VALUE"""),187.0)</f>
        <v>187</v>
      </c>
      <c r="D381" s="2" t="str">
        <f>IFERROR(__xludf.DUMMYFUNCTION("""COMPUTED_VALUE"""),"5.0")</f>
        <v>5.0</v>
      </c>
    </row>
    <row r="382">
      <c r="A382" s="2" t="str">
        <f>IFERROR(__xludf.DUMMYFUNCTION("""COMPUTED_VALUE"""),"Kerpen")</f>
        <v>Kerpen</v>
      </c>
      <c r="B382" s="2" t="str">
        <f>IFERROR(__xludf.DUMMYFUNCTION("""COMPUTED_VALUE"""),"Realschule")</f>
        <v>Realschule</v>
      </c>
      <c r="C382" s="2">
        <f>IFERROR(__xludf.DUMMYFUNCTION("""COMPUTED_VALUE"""),560.0)</f>
        <v>560</v>
      </c>
      <c r="D382" s="2" t="str">
        <f>IFERROR(__xludf.DUMMYFUNCTION("""COMPUTED_VALUE"""),"5.0")</f>
        <v>5.0</v>
      </c>
    </row>
    <row r="383">
      <c r="A383" s="2" t="str">
        <f>IFERROR(__xludf.DUMMYFUNCTION("""COMPUTED_VALUE"""),"Kerpen")</f>
        <v>Kerpen</v>
      </c>
      <c r="B383" s="2" t="str">
        <f>IFERROR(__xludf.DUMMYFUNCTION("""COMPUTED_VALUE"""),"Grundschule")</f>
        <v>Grundschule</v>
      </c>
      <c r="C383" s="2">
        <f>IFERROR(__xludf.DUMMYFUNCTION("""COMPUTED_VALUE"""),169.0)</f>
        <v>169</v>
      </c>
      <c r="D383" s="2" t="str">
        <f>IFERROR(__xludf.DUMMYFUNCTION("""COMPUTED_VALUE"""),"5.0")</f>
        <v>5.0</v>
      </c>
    </row>
    <row r="384">
      <c r="A384" s="2" t="str">
        <f>IFERROR(__xludf.DUMMYFUNCTION("""COMPUTED_VALUE"""),"Kerpen")</f>
        <v>Kerpen</v>
      </c>
      <c r="B384" s="2" t="str">
        <f>IFERROR(__xludf.DUMMYFUNCTION("""COMPUTED_VALUE"""),"Gesamtschule")</f>
        <v>Gesamtschule</v>
      </c>
      <c r="C384" s="2">
        <f>IFERROR(__xludf.DUMMYFUNCTION("""COMPUTED_VALUE"""),1200.0)</f>
        <v>1200</v>
      </c>
      <c r="D384" s="2" t="str">
        <f>IFERROR(__xludf.DUMMYFUNCTION("""COMPUTED_VALUE"""),"5.0")</f>
        <v>5.0</v>
      </c>
    </row>
    <row r="385">
      <c r="A385" s="2" t="str">
        <f>IFERROR(__xludf.DUMMYFUNCTION("""COMPUTED_VALUE"""),"Kirchhundem")</f>
        <v>Kirchhundem</v>
      </c>
      <c r="B385" s="2" t="str">
        <f>IFERROR(__xludf.DUMMYFUNCTION("""COMPUTED_VALUE"""),"Grundschule")</f>
        <v>Grundschule</v>
      </c>
      <c r="C385" s="2">
        <f>IFERROR(__xludf.DUMMYFUNCTION("""COMPUTED_VALUE"""),138.0)</f>
        <v>138</v>
      </c>
      <c r="D385" s="2" t="str">
        <f>IFERROR(__xludf.DUMMYFUNCTION("""COMPUTED_VALUE"""),"3.0")</f>
        <v>3.0</v>
      </c>
    </row>
    <row r="386">
      <c r="A386" s="2" t="str">
        <f>IFERROR(__xludf.DUMMYFUNCTION("""COMPUTED_VALUE"""),"Kirchlengern")</f>
        <v>Kirchlengern</v>
      </c>
      <c r="B386" s="2" t="str">
        <f>IFERROR(__xludf.DUMMYFUNCTION("""COMPUTED_VALUE"""),"Grundschule")</f>
        <v>Grundschule</v>
      </c>
      <c r="C386" s="2">
        <f>IFERROR(__xludf.DUMMYFUNCTION("""COMPUTED_VALUE"""),390.0)</f>
        <v>390</v>
      </c>
      <c r="D386" s="2" t="str">
        <f>IFERROR(__xludf.DUMMYFUNCTION("""COMPUTED_VALUE"""),"2.0")</f>
        <v>2.0</v>
      </c>
    </row>
    <row r="387">
      <c r="A387" s="2" t="str">
        <f>IFERROR(__xludf.DUMMYFUNCTION("""COMPUTED_VALUE"""),"Kleve")</f>
        <v>Kleve</v>
      </c>
      <c r="B387" s="2" t="str">
        <f>IFERROR(__xludf.DUMMYFUNCTION("""COMPUTED_VALUE"""),"Berufskolleg")</f>
        <v>Berufskolleg</v>
      </c>
      <c r="C387" s="2">
        <f>IFERROR(__xludf.DUMMYFUNCTION("""COMPUTED_VALUE"""),4800.0)</f>
        <v>4800</v>
      </c>
      <c r="D387" s="2" t="str">
        <f>IFERROR(__xludf.DUMMYFUNCTION("""COMPUTED_VALUE"""),"2.0")</f>
        <v>2.0</v>
      </c>
    </row>
    <row r="388">
      <c r="A388" s="2" t="str">
        <f>IFERROR(__xludf.DUMMYFUNCTION("""COMPUTED_VALUE"""),"Kleve")</f>
        <v>Kleve</v>
      </c>
      <c r="B388" s="2" t="str">
        <f>IFERROR(__xludf.DUMMYFUNCTION("""COMPUTED_VALUE"""),"Gymnasium")</f>
        <v>Gymnasium</v>
      </c>
      <c r="C388" s="2">
        <f>IFERROR(__xludf.DUMMYFUNCTION("""COMPUTED_VALUE"""),780.0)</f>
        <v>780</v>
      </c>
      <c r="D388" s="2" t="str">
        <f>IFERROR(__xludf.DUMMYFUNCTION("""COMPUTED_VALUE"""),"3.0")</f>
        <v>3.0</v>
      </c>
    </row>
    <row r="389">
      <c r="A389" s="2" t="str">
        <f>IFERROR(__xludf.DUMMYFUNCTION("""COMPUTED_VALUE"""),"Kleve")</f>
        <v>Kleve</v>
      </c>
      <c r="B389" s="2" t="str">
        <f>IFERROR(__xludf.DUMMYFUNCTION("""COMPUTED_VALUE"""),"Gesamtschule")</f>
        <v>Gesamtschule</v>
      </c>
      <c r="C389" s="2">
        <f>IFERROR(__xludf.DUMMYFUNCTION("""COMPUTED_VALUE"""),1000.0)</f>
        <v>1000</v>
      </c>
      <c r="D389" s="2" t="str">
        <f>IFERROR(__xludf.DUMMYFUNCTION("""COMPUTED_VALUE"""),"3.0")</f>
        <v>3.0</v>
      </c>
    </row>
    <row r="390">
      <c r="A390" s="2" t="str">
        <f>IFERROR(__xludf.DUMMYFUNCTION("""COMPUTED_VALUE"""),"Kleve")</f>
        <v>Kleve</v>
      </c>
      <c r="B390" s="2" t="str">
        <f>IFERROR(__xludf.DUMMYFUNCTION("""COMPUTED_VALUE"""),"Grundschule")</f>
        <v>Grundschule</v>
      </c>
      <c r="C390" s="2">
        <f>IFERROR(__xludf.DUMMYFUNCTION("""COMPUTED_VALUE"""),216.0)</f>
        <v>216</v>
      </c>
      <c r="D390" s="2" t="str">
        <f>IFERROR(__xludf.DUMMYFUNCTION("""COMPUTED_VALUE"""),"4.0")</f>
        <v>4.0</v>
      </c>
    </row>
    <row r="391">
      <c r="A391" s="2" t="str">
        <f>IFERROR(__xludf.DUMMYFUNCTION("""COMPUTED_VALUE"""),"Köln")</f>
        <v>Köln</v>
      </c>
      <c r="B391" s="2" t="str">
        <f>IFERROR(__xludf.DUMMYFUNCTION("""COMPUTED_VALUE"""),"Hauptschule")</f>
        <v>Hauptschule</v>
      </c>
      <c r="C391" s="2">
        <f>IFERROR(__xludf.DUMMYFUNCTION("""COMPUTED_VALUE"""),480.0)</f>
        <v>480</v>
      </c>
      <c r="D391" s="2" t="str">
        <f>IFERROR(__xludf.DUMMYFUNCTION("""COMPUTED_VALUE"""),"4.0")</f>
        <v>4.0</v>
      </c>
    </row>
    <row r="392">
      <c r="A392" s="2" t="str">
        <f>IFERROR(__xludf.DUMMYFUNCTION("""COMPUTED_VALUE"""),"Köln")</f>
        <v>Köln</v>
      </c>
      <c r="B392" s="2" t="str">
        <f>IFERROR(__xludf.DUMMYFUNCTION("""COMPUTED_VALUE"""),"Grundschule")</f>
        <v>Grundschule</v>
      </c>
      <c r="C392" s="2">
        <f>IFERROR(__xludf.DUMMYFUNCTION("""COMPUTED_VALUE"""),377.0)</f>
        <v>377</v>
      </c>
      <c r="D392" s="2" t="str">
        <f>IFERROR(__xludf.DUMMYFUNCTION("""COMPUTED_VALUE"""),"4.0")</f>
        <v>4.0</v>
      </c>
    </row>
    <row r="393">
      <c r="A393" s="2" t="str">
        <f>IFERROR(__xludf.DUMMYFUNCTION("""COMPUTED_VALUE"""),"Köln")</f>
        <v>Köln</v>
      </c>
      <c r="B393" s="2" t="str">
        <f>IFERROR(__xludf.DUMMYFUNCTION("""COMPUTED_VALUE"""),"Förderschule")</f>
        <v>Förderschule</v>
      </c>
      <c r="C393" s="2">
        <f>IFERROR(__xludf.DUMMYFUNCTION("""COMPUTED_VALUE"""),300.0)</f>
        <v>300</v>
      </c>
      <c r="D393" s="2" t="str">
        <f>IFERROR(__xludf.DUMMYFUNCTION("""COMPUTED_VALUE"""),"2.0")</f>
        <v>2.0</v>
      </c>
    </row>
    <row r="394">
      <c r="A394" s="2" t="str">
        <f>IFERROR(__xludf.DUMMYFUNCTION("""COMPUTED_VALUE"""),"Köln")</f>
        <v>Köln</v>
      </c>
      <c r="B394" s="2" t="str">
        <f>IFERROR(__xludf.DUMMYFUNCTION("""COMPUTED_VALUE"""),"Grundschule")</f>
        <v>Grundschule</v>
      </c>
      <c r="C394" s="2" t="str">
        <f>IFERROR(__xludf.DUMMYFUNCTION("""COMPUTED_VALUE"""),"20p")</f>
        <v>20p</v>
      </c>
      <c r="D394" s="2" t="str">
        <f>IFERROR(__xludf.DUMMYFUNCTION("""COMPUTED_VALUE"""),"6.0")</f>
        <v>6.0</v>
      </c>
    </row>
    <row r="395">
      <c r="A395" s="2" t="str">
        <f>IFERROR(__xludf.DUMMYFUNCTION("""COMPUTED_VALUE"""),"Köln")</f>
        <v>Köln</v>
      </c>
      <c r="B395" s="2" t="str">
        <f>IFERROR(__xludf.DUMMYFUNCTION("""COMPUTED_VALUE"""),"Realschule")</f>
        <v>Realschule</v>
      </c>
      <c r="C395" s="2">
        <f>IFERROR(__xludf.DUMMYFUNCTION("""COMPUTED_VALUE"""),280.0)</f>
        <v>280</v>
      </c>
      <c r="D395" s="2" t="str">
        <f>IFERROR(__xludf.DUMMYFUNCTION("""COMPUTED_VALUE"""),"4.0")</f>
        <v>4.0</v>
      </c>
    </row>
    <row r="396">
      <c r="A396" s="2" t="str">
        <f>IFERROR(__xludf.DUMMYFUNCTION("""COMPUTED_VALUE"""),"Köln")</f>
        <v>Köln</v>
      </c>
      <c r="B396" s="2" t="str">
        <f>IFERROR(__xludf.DUMMYFUNCTION("""COMPUTED_VALUE"""),"Privatschule")</f>
        <v>Privatschule</v>
      </c>
      <c r="C396" s="2">
        <f>IFERROR(__xludf.DUMMYFUNCTION("""COMPUTED_VALUE"""),1250.0)</f>
        <v>1250</v>
      </c>
      <c r="D396" s="2" t="str">
        <f>IFERROR(__xludf.DUMMYFUNCTION("""COMPUTED_VALUE"""),"2.0")</f>
        <v>2.0</v>
      </c>
    </row>
    <row r="397">
      <c r="A397" s="2" t="str">
        <f>IFERROR(__xludf.DUMMYFUNCTION("""COMPUTED_VALUE"""),"Köln")</f>
        <v>Köln</v>
      </c>
      <c r="B397" s="2" t="str">
        <f>IFERROR(__xludf.DUMMYFUNCTION("""COMPUTED_VALUE"""),"Berufskolleg")</f>
        <v>Berufskolleg</v>
      </c>
      <c r="C397" s="2">
        <f>IFERROR(__xludf.DUMMYFUNCTION("""COMPUTED_VALUE"""),550.0)</f>
        <v>550</v>
      </c>
      <c r="D397" s="2" t="str">
        <f>IFERROR(__xludf.DUMMYFUNCTION("""COMPUTED_VALUE"""),"2.0")</f>
        <v>2.0</v>
      </c>
    </row>
    <row r="398">
      <c r="A398" s="2" t="str">
        <f>IFERROR(__xludf.DUMMYFUNCTION("""COMPUTED_VALUE"""),"Köln")</f>
        <v>Köln</v>
      </c>
      <c r="B398" s="2" t="str">
        <f>IFERROR(__xludf.DUMMYFUNCTION("""COMPUTED_VALUE"""),"Grundschule")</f>
        <v>Grundschule</v>
      </c>
      <c r="C398" s="2">
        <f>IFERROR(__xludf.DUMMYFUNCTION("""COMPUTED_VALUE"""),200.0)</f>
        <v>200</v>
      </c>
      <c r="D398" s="2" t="str">
        <f>IFERROR(__xludf.DUMMYFUNCTION("""COMPUTED_VALUE"""),"3.0")</f>
        <v>3.0</v>
      </c>
    </row>
    <row r="399">
      <c r="A399" s="2" t="str">
        <f>IFERROR(__xludf.DUMMYFUNCTION("""COMPUTED_VALUE"""),"Köln")</f>
        <v>Köln</v>
      </c>
      <c r="B399" s="2" t="str">
        <f>IFERROR(__xludf.DUMMYFUNCTION("""COMPUTED_VALUE"""),"Grundschule")</f>
        <v>Grundschule</v>
      </c>
      <c r="C399" s="2">
        <f>IFERROR(__xludf.DUMMYFUNCTION("""COMPUTED_VALUE"""),218.0)</f>
        <v>218</v>
      </c>
      <c r="D399" s="2" t="str">
        <f>IFERROR(__xludf.DUMMYFUNCTION("""COMPUTED_VALUE"""),"3.0")</f>
        <v>3.0</v>
      </c>
    </row>
    <row r="400">
      <c r="A400" s="2" t="str">
        <f>IFERROR(__xludf.DUMMYFUNCTION("""COMPUTED_VALUE"""),"Köln")</f>
        <v>Köln</v>
      </c>
      <c r="B400" s="2" t="str">
        <f>IFERROR(__xludf.DUMMYFUNCTION("""COMPUTED_VALUE"""),"Gesamtschule")</f>
        <v>Gesamtschule</v>
      </c>
      <c r="C400" s="2">
        <f>IFERROR(__xludf.DUMMYFUNCTION("""COMPUTED_VALUE"""),330.0)</f>
        <v>330</v>
      </c>
      <c r="D400" s="2" t="str">
        <f>IFERROR(__xludf.DUMMYFUNCTION("""COMPUTED_VALUE"""),"1.0")</f>
        <v>1.0</v>
      </c>
    </row>
    <row r="401">
      <c r="A401" s="2" t="str">
        <f>IFERROR(__xludf.DUMMYFUNCTION("""COMPUTED_VALUE"""),"Köln")</f>
        <v>Köln</v>
      </c>
      <c r="B401" s="2" t="str">
        <f>IFERROR(__xludf.DUMMYFUNCTION("""COMPUTED_VALUE"""),"Gesamtschule")</f>
        <v>Gesamtschule</v>
      </c>
      <c r="C401" s="2">
        <f>IFERROR(__xludf.DUMMYFUNCTION("""COMPUTED_VALUE"""),205.0)</f>
        <v>205</v>
      </c>
      <c r="D401" s="2" t="str">
        <f>IFERROR(__xludf.DUMMYFUNCTION("""COMPUTED_VALUE"""),"5.0")</f>
        <v>5.0</v>
      </c>
    </row>
    <row r="402">
      <c r="A402" s="2" t="str">
        <f>IFERROR(__xludf.DUMMYFUNCTION("""COMPUTED_VALUE"""),"Köln")</f>
        <v>Köln</v>
      </c>
      <c r="B402" s="2" t="str">
        <f>IFERROR(__xludf.DUMMYFUNCTION("""COMPUTED_VALUE"""),"Grundschule")</f>
        <v>Grundschule</v>
      </c>
      <c r="C402" s="2">
        <f>IFERROR(__xludf.DUMMYFUNCTION("""COMPUTED_VALUE"""),325.0)</f>
        <v>325</v>
      </c>
      <c r="D402" s="2" t="str">
        <f>IFERROR(__xludf.DUMMYFUNCTION("""COMPUTED_VALUE"""),"2.0")</f>
        <v>2.0</v>
      </c>
    </row>
    <row r="403">
      <c r="A403" s="2" t="str">
        <f>IFERROR(__xludf.DUMMYFUNCTION("""COMPUTED_VALUE"""),"Köln")</f>
        <v>Köln</v>
      </c>
      <c r="B403" s="2" t="str">
        <f>IFERROR(__xludf.DUMMYFUNCTION("""COMPUTED_VALUE"""),"Hauptschule")</f>
        <v>Hauptschule</v>
      </c>
      <c r="C403" s="2">
        <f>IFERROR(__xludf.DUMMYFUNCTION("""COMPUTED_VALUE"""),330.0)</f>
        <v>330</v>
      </c>
      <c r="D403" s="2" t="str">
        <f>IFERROR(__xludf.DUMMYFUNCTION("""COMPUTED_VALUE"""),"3.0")</f>
        <v>3.0</v>
      </c>
    </row>
    <row r="404">
      <c r="A404" s="2" t="str">
        <f>IFERROR(__xludf.DUMMYFUNCTION("""COMPUTED_VALUE"""),"Köln")</f>
        <v>Köln</v>
      </c>
      <c r="B404" s="2" t="str">
        <f>IFERROR(__xludf.DUMMYFUNCTION("""COMPUTED_VALUE"""),"Gymnasium")</f>
        <v>Gymnasium</v>
      </c>
      <c r="C404" s="2">
        <f>IFERROR(__xludf.DUMMYFUNCTION("""COMPUTED_VALUE"""),900.0)</f>
        <v>900</v>
      </c>
      <c r="D404" s="2" t="str">
        <f>IFERROR(__xludf.DUMMYFUNCTION("""COMPUTED_VALUE"""),"2.0")</f>
        <v>2.0</v>
      </c>
    </row>
    <row r="405">
      <c r="A405" s="2" t="str">
        <f>IFERROR(__xludf.DUMMYFUNCTION("""COMPUTED_VALUE"""),"Köln")</f>
        <v>Köln</v>
      </c>
      <c r="B405" s="2" t="str">
        <f>IFERROR(__xludf.DUMMYFUNCTION("""COMPUTED_VALUE"""),"Grundschule")</f>
        <v>Grundschule</v>
      </c>
      <c r="C405" s="2">
        <f>IFERROR(__xludf.DUMMYFUNCTION("""COMPUTED_VALUE"""),166.0)</f>
        <v>166</v>
      </c>
      <c r="D405" s="2" t="str">
        <f>IFERROR(__xludf.DUMMYFUNCTION("""COMPUTED_VALUE"""),"3.0")</f>
        <v>3.0</v>
      </c>
    </row>
    <row r="406">
      <c r="A406" s="2" t="str">
        <f>IFERROR(__xludf.DUMMYFUNCTION("""COMPUTED_VALUE"""),"Köln")</f>
        <v>Köln</v>
      </c>
      <c r="B406" s="2" t="str">
        <f>IFERROR(__xludf.DUMMYFUNCTION("""COMPUTED_VALUE"""),"Gesamtschule")</f>
        <v>Gesamtschule</v>
      </c>
      <c r="C406" s="2">
        <f>IFERROR(__xludf.DUMMYFUNCTION("""COMPUTED_VALUE"""),1600.0)</f>
        <v>1600</v>
      </c>
      <c r="D406" s="2" t="str">
        <f>IFERROR(__xludf.DUMMYFUNCTION("""COMPUTED_VALUE"""),"2.0")</f>
        <v>2.0</v>
      </c>
    </row>
    <row r="407">
      <c r="A407" s="2" t="str">
        <f>IFERROR(__xludf.DUMMYFUNCTION("""COMPUTED_VALUE"""),"Köln")</f>
        <v>Köln</v>
      </c>
      <c r="B407" s="2" t="str">
        <f>IFERROR(__xludf.DUMMYFUNCTION("""COMPUTED_VALUE"""),"Grundschule")</f>
        <v>Grundschule</v>
      </c>
      <c r="C407" s="2">
        <f>IFERROR(__xludf.DUMMYFUNCTION("""COMPUTED_VALUE"""),220.0)</f>
        <v>220</v>
      </c>
      <c r="D407" s="2" t="str">
        <f>IFERROR(__xludf.DUMMYFUNCTION("""COMPUTED_VALUE"""),"3.0")</f>
        <v>3.0</v>
      </c>
    </row>
    <row r="408">
      <c r="A408" s="2" t="str">
        <f>IFERROR(__xludf.DUMMYFUNCTION("""COMPUTED_VALUE"""),"Köln")</f>
        <v>Köln</v>
      </c>
      <c r="B408" s="2" t="str">
        <f>IFERROR(__xludf.DUMMYFUNCTION("""COMPUTED_VALUE"""),"Gymnasium")</f>
        <v>Gymnasium</v>
      </c>
      <c r="C408" s="2">
        <f>IFERROR(__xludf.DUMMYFUNCTION("""COMPUTED_VALUE"""),950.0)</f>
        <v>950</v>
      </c>
      <c r="D408" s="2" t="str">
        <f>IFERROR(__xludf.DUMMYFUNCTION("""COMPUTED_VALUE"""),"1.0")</f>
        <v>1.0</v>
      </c>
    </row>
    <row r="409">
      <c r="A409" s="2" t="str">
        <f>IFERROR(__xludf.DUMMYFUNCTION("""COMPUTED_VALUE"""),"Köln")</f>
        <v>Köln</v>
      </c>
      <c r="B409" s="2" t="str">
        <f>IFERROR(__xludf.DUMMYFUNCTION("""COMPUTED_VALUE"""),"Privatschule")</f>
        <v>Privatschule</v>
      </c>
      <c r="C409" s="2">
        <f>IFERROR(__xludf.DUMMYFUNCTION("""COMPUTED_VALUE"""),525.0)</f>
        <v>525</v>
      </c>
      <c r="D409" s="2" t="str">
        <f>IFERROR(__xludf.DUMMYFUNCTION("""COMPUTED_VALUE"""),"2.0")</f>
        <v>2.0</v>
      </c>
    </row>
    <row r="410">
      <c r="A410" s="2" t="str">
        <f>IFERROR(__xludf.DUMMYFUNCTION("""COMPUTED_VALUE"""),"Köln")</f>
        <v>Köln</v>
      </c>
      <c r="B410" s="2" t="str">
        <f>IFERROR(__xludf.DUMMYFUNCTION("""COMPUTED_VALUE"""),"Privatschule")</f>
        <v>Privatschule</v>
      </c>
      <c r="C410" s="2">
        <f>IFERROR(__xludf.DUMMYFUNCTION("""COMPUTED_VALUE"""),180.0)</f>
        <v>180</v>
      </c>
      <c r="D410" s="2" t="str">
        <f>IFERROR(__xludf.DUMMYFUNCTION("""COMPUTED_VALUE"""),"3.0")</f>
        <v>3.0</v>
      </c>
    </row>
    <row r="411">
      <c r="A411" s="2" t="str">
        <f>IFERROR(__xludf.DUMMYFUNCTION("""COMPUTED_VALUE"""),"Köln")</f>
        <v>Köln</v>
      </c>
      <c r="B411" s="2" t="str">
        <f>IFERROR(__xludf.DUMMYFUNCTION("""COMPUTED_VALUE"""),"Hauptschule")</f>
        <v>Hauptschule</v>
      </c>
      <c r="C411" s="2">
        <f>IFERROR(__xludf.DUMMYFUNCTION("""COMPUTED_VALUE"""),350.0)</f>
        <v>350</v>
      </c>
      <c r="D411" s="2" t="str">
        <f>IFERROR(__xludf.DUMMYFUNCTION("""COMPUTED_VALUE"""),"4.0")</f>
        <v>4.0</v>
      </c>
    </row>
    <row r="412">
      <c r="A412" s="2" t="str">
        <f>IFERROR(__xludf.DUMMYFUNCTION("""COMPUTED_VALUE"""),"Köln")</f>
        <v>Köln</v>
      </c>
      <c r="B412" s="2" t="str">
        <f>IFERROR(__xludf.DUMMYFUNCTION("""COMPUTED_VALUE"""),"Förderschule")</f>
        <v>Förderschule</v>
      </c>
      <c r="C412" s="2">
        <f>IFERROR(__xludf.DUMMYFUNCTION("""COMPUTED_VALUE"""),230.0)</f>
        <v>230</v>
      </c>
      <c r="D412" s="2" t="str">
        <f>IFERROR(__xludf.DUMMYFUNCTION("""COMPUTED_VALUE"""),"5.0")</f>
        <v>5.0</v>
      </c>
    </row>
    <row r="413">
      <c r="A413" s="2" t="str">
        <f>IFERROR(__xludf.DUMMYFUNCTION("""COMPUTED_VALUE"""),"Köln")</f>
        <v>Köln</v>
      </c>
      <c r="B413" s="2" t="str">
        <f>IFERROR(__xludf.DUMMYFUNCTION("""COMPUTED_VALUE"""),"Realschule")</f>
        <v>Realschule</v>
      </c>
      <c r="C413" s="2">
        <f>IFERROR(__xludf.DUMMYFUNCTION("""COMPUTED_VALUE"""),500.0)</f>
        <v>500</v>
      </c>
      <c r="D413" s="2" t="str">
        <f>IFERROR(__xludf.DUMMYFUNCTION("""COMPUTED_VALUE"""),"2.0")</f>
        <v>2.0</v>
      </c>
    </row>
    <row r="414">
      <c r="A414" s="2" t="str">
        <f>IFERROR(__xludf.DUMMYFUNCTION("""COMPUTED_VALUE"""),"Köln")</f>
        <v>Köln</v>
      </c>
      <c r="B414" s="2" t="str">
        <f>IFERROR(__xludf.DUMMYFUNCTION("""COMPUTED_VALUE"""),"Berufskolleg")</f>
        <v>Berufskolleg</v>
      </c>
      <c r="C414" s="2">
        <f>IFERROR(__xludf.DUMMYFUNCTION("""COMPUTED_VALUE"""),2400.0)</f>
        <v>2400</v>
      </c>
      <c r="D414" s="2" t="str">
        <f>IFERROR(__xludf.DUMMYFUNCTION("""COMPUTED_VALUE"""),"2.0")</f>
        <v>2.0</v>
      </c>
    </row>
    <row r="415">
      <c r="A415" s="2" t="str">
        <f>IFERROR(__xludf.DUMMYFUNCTION("""COMPUTED_VALUE"""),"Köln")</f>
        <v>Köln</v>
      </c>
      <c r="B415" s="2" t="str">
        <f>IFERROR(__xludf.DUMMYFUNCTION("""COMPUTED_VALUE"""),"Gesamtschule")</f>
        <v>Gesamtschule</v>
      </c>
      <c r="C415" s="2">
        <f>IFERROR(__xludf.DUMMYFUNCTION("""COMPUTED_VALUE"""),1318.0)</f>
        <v>1318</v>
      </c>
      <c r="D415" s="2" t="str">
        <f>IFERROR(__xludf.DUMMYFUNCTION("""COMPUTED_VALUE"""),"2.0")</f>
        <v>2.0</v>
      </c>
    </row>
    <row r="416">
      <c r="A416" s="2" t="str">
        <f>IFERROR(__xludf.DUMMYFUNCTION("""COMPUTED_VALUE"""),"Köln")</f>
        <v>Köln</v>
      </c>
      <c r="B416" s="2" t="str">
        <f>IFERROR(__xludf.DUMMYFUNCTION("""COMPUTED_VALUE"""),"Weiterbildungskolleg")</f>
        <v>Weiterbildungskolleg</v>
      </c>
      <c r="C416" s="2">
        <f>IFERROR(__xludf.DUMMYFUNCTION("""COMPUTED_VALUE"""),534.0)</f>
        <v>534</v>
      </c>
      <c r="D416" s="2" t="str">
        <f>IFERROR(__xludf.DUMMYFUNCTION("""COMPUTED_VALUE"""),"2.0")</f>
        <v>2.0</v>
      </c>
    </row>
    <row r="417">
      <c r="A417" s="2" t="str">
        <f>IFERROR(__xludf.DUMMYFUNCTION("""COMPUTED_VALUE"""),"Köln")</f>
        <v>Köln</v>
      </c>
      <c r="B417" s="2" t="str">
        <f>IFERROR(__xludf.DUMMYFUNCTION("""COMPUTED_VALUE"""),"Förderschule")</f>
        <v>Förderschule</v>
      </c>
      <c r="C417" s="2">
        <f>IFERROR(__xludf.DUMMYFUNCTION("""COMPUTED_VALUE"""),164.0)</f>
        <v>164</v>
      </c>
      <c r="D417" s="2"/>
    </row>
    <row r="418">
      <c r="A418" s="2" t="str">
        <f>IFERROR(__xludf.DUMMYFUNCTION("""COMPUTED_VALUE"""),"Köln")</f>
        <v>Köln</v>
      </c>
      <c r="B418" s="2" t="str">
        <f>IFERROR(__xludf.DUMMYFUNCTION("""COMPUTED_VALUE"""),"Grundschule")</f>
        <v>Grundschule</v>
      </c>
      <c r="C418" s="2">
        <f>IFERROR(__xludf.DUMMYFUNCTION("""COMPUTED_VALUE"""),310.0)</f>
        <v>310</v>
      </c>
      <c r="D418" s="2" t="str">
        <f>IFERROR(__xludf.DUMMYFUNCTION("""COMPUTED_VALUE"""),"6.0")</f>
        <v>6.0</v>
      </c>
    </row>
    <row r="419">
      <c r="A419" s="2" t="str">
        <f>IFERROR(__xludf.DUMMYFUNCTION("""COMPUTED_VALUE"""),"Köln")</f>
        <v>Köln</v>
      </c>
      <c r="B419" s="2" t="str">
        <f>IFERROR(__xludf.DUMMYFUNCTION("""COMPUTED_VALUE"""),"Grundschule")</f>
        <v>Grundschule</v>
      </c>
      <c r="C419" s="2">
        <f>IFERROR(__xludf.DUMMYFUNCTION("""COMPUTED_VALUE"""),200.0)</f>
        <v>200</v>
      </c>
      <c r="D419" s="2" t="str">
        <f>IFERROR(__xludf.DUMMYFUNCTION("""COMPUTED_VALUE"""),"3.0")</f>
        <v>3.0</v>
      </c>
    </row>
    <row r="420">
      <c r="A420" s="2" t="str">
        <f>IFERROR(__xludf.DUMMYFUNCTION("""COMPUTED_VALUE"""),"Köln")</f>
        <v>Köln</v>
      </c>
      <c r="B420" s="2" t="str">
        <f>IFERROR(__xludf.DUMMYFUNCTION("""COMPUTED_VALUE"""),"Grundschule")</f>
        <v>Grundschule</v>
      </c>
      <c r="C420" s="2">
        <f>IFERROR(__xludf.DUMMYFUNCTION("""COMPUTED_VALUE"""),190.0)</f>
        <v>190</v>
      </c>
      <c r="D420" s="2" t="str">
        <f>IFERROR(__xludf.DUMMYFUNCTION("""COMPUTED_VALUE"""),"4.0")</f>
        <v>4.0</v>
      </c>
    </row>
    <row r="421">
      <c r="A421" s="2" t="str">
        <f>IFERROR(__xludf.DUMMYFUNCTION("""COMPUTED_VALUE"""),"Köln")</f>
        <v>Köln</v>
      </c>
      <c r="B421" s="2" t="str">
        <f>IFERROR(__xludf.DUMMYFUNCTION("""COMPUTED_VALUE"""),"Realschule")</f>
        <v>Realschule</v>
      </c>
      <c r="C421" s="2">
        <f>IFERROR(__xludf.DUMMYFUNCTION("""COMPUTED_VALUE"""),850.0)</f>
        <v>850</v>
      </c>
      <c r="D421" s="2" t="str">
        <f>IFERROR(__xludf.DUMMYFUNCTION("""COMPUTED_VALUE"""),"2.0")</f>
        <v>2.0</v>
      </c>
    </row>
    <row r="422">
      <c r="A422" s="2" t="str">
        <f>IFERROR(__xludf.DUMMYFUNCTION("""COMPUTED_VALUE"""),"Köln")</f>
        <v>Köln</v>
      </c>
      <c r="B422" s="2" t="str">
        <f>IFERROR(__xludf.DUMMYFUNCTION("""COMPUTED_VALUE"""),"Realschule")</f>
        <v>Realschule</v>
      </c>
      <c r="C422" s="2">
        <f>IFERROR(__xludf.DUMMYFUNCTION("""COMPUTED_VALUE"""),700.0)</f>
        <v>700</v>
      </c>
      <c r="D422" s="2" t="str">
        <f>IFERROR(__xludf.DUMMYFUNCTION("""COMPUTED_VALUE"""),"5.0")</f>
        <v>5.0</v>
      </c>
    </row>
    <row r="423">
      <c r="A423" s="2" t="str">
        <f>IFERROR(__xludf.DUMMYFUNCTION("""COMPUTED_VALUE"""),"Köln")</f>
        <v>Köln</v>
      </c>
      <c r="B423" s="2" t="str">
        <f>IFERROR(__xludf.DUMMYFUNCTION("""COMPUTED_VALUE"""),"Gymnasium")</f>
        <v>Gymnasium</v>
      </c>
      <c r="C423" s="2">
        <f>IFERROR(__xludf.DUMMYFUNCTION("""COMPUTED_VALUE"""),720.0)</f>
        <v>720</v>
      </c>
      <c r="D423" s="2" t="str">
        <f>IFERROR(__xludf.DUMMYFUNCTION("""COMPUTED_VALUE"""),"2.0")</f>
        <v>2.0</v>
      </c>
    </row>
    <row r="424">
      <c r="A424" s="2" t="str">
        <f>IFERROR(__xludf.DUMMYFUNCTION("""COMPUTED_VALUE"""),"Köln")</f>
        <v>Köln</v>
      </c>
      <c r="B424" s="2" t="str">
        <f>IFERROR(__xludf.DUMMYFUNCTION("""COMPUTED_VALUE"""),"Grundschule")</f>
        <v>Grundschule</v>
      </c>
      <c r="C424" s="2">
        <f>IFERROR(__xludf.DUMMYFUNCTION("""COMPUTED_VALUE"""),420.0)</f>
        <v>420</v>
      </c>
      <c r="D424" s="2" t="str">
        <f>IFERROR(__xludf.DUMMYFUNCTION("""COMPUTED_VALUE"""),"3.0")</f>
        <v>3.0</v>
      </c>
    </row>
    <row r="425">
      <c r="A425" s="2" t="str">
        <f>IFERROR(__xludf.DUMMYFUNCTION("""COMPUTED_VALUE"""),"Köln")</f>
        <v>Köln</v>
      </c>
      <c r="B425" s="2" t="str">
        <f>IFERROR(__xludf.DUMMYFUNCTION("""COMPUTED_VALUE"""),"Grundschule")</f>
        <v>Grundschule</v>
      </c>
      <c r="C425" s="2">
        <f>IFERROR(__xludf.DUMMYFUNCTION("""COMPUTED_VALUE"""),405.0)</f>
        <v>405</v>
      </c>
      <c r="D425" s="2" t="str">
        <f>IFERROR(__xludf.DUMMYFUNCTION("""COMPUTED_VALUE"""),"4.0")</f>
        <v>4.0</v>
      </c>
    </row>
    <row r="426">
      <c r="A426" s="2" t="str">
        <f>IFERROR(__xludf.DUMMYFUNCTION("""COMPUTED_VALUE"""),"Köln")</f>
        <v>Köln</v>
      </c>
      <c r="B426" s="2" t="str">
        <f>IFERROR(__xludf.DUMMYFUNCTION("""COMPUTED_VALUE"""),"Berufskolleg")</f>
        <v>Berufskolleg</v>
      </c>
      <c r="C426" s="2">
        <f>IFERROR(__xludf.DUMMYFUNCTION("""COMPUTED_VALUE"""),3000.0)</f>
        <v>3000</v>
      </c>
      <c r="D426" s="2" t="str">
        <f>IFERROR(__xludf.DUMMYFUNCTION("""COMPUTED_VALUE"""),"5.0")</f>
        <v>5.0</v>
      </c>
    </row>
    <row r="427">
      <c r="A427" s="2" t="str">
        <f>IFERROR(__xludf.DUMMYFUNCTION("""COMPUTED_VALUE"""),"Köln")</f>
        <v>Köln</v>
      </c>
      <c r="B427" s="2" t="str">
        <f>IFERROR(__xludf.DUMMYFUNCTION("""COMPUTED_VALUE"""),"Berufskolleg")</f>
        <v>Berufskolleg</v>
      </c>
      <c r="C427" s="2">
        <f>IFERROR(__xludf.DUMMYFUNCTION("""COMPUTED_VALUE"""),1750.0)</f>
        <v>1750</v>
      </c>
      <c r="D427" s="2" t="str">
        <f>IFERROR(__xludf.DUMMYFUNCTION("""COMPUTED_VALUE"""),"3.0")</f>
        <v>3.0</v>
      </c>
    </row>
    <row r="428">
      <c r="A428" s="2" t="str">
        <f>IFERROR(__xludf.DUMMYFUNCTION("""COMPUTED_VALUE"""),"Köln")</f>
        <v>Köln</v>
      </c>
      <c r="B428" s="2" t="str">
        <f>IFERROR(__xludf.DUMMYFUNCTION("""COMPUTED_VALUE"""),"Gymnasium")</f>
        <v>Gymnasium</v>
      </c>
      <c r="C428" s="2">
        <f>IFERROR(__xludf.DUMMYFUNCTION("""COMPUTED_VALUE"""),710.0)</f>
        <v>710</v>
      </c>
      <c r="D428" s="2" t="str">
        <f>IFERROR(__xludf.DUMMYFUNCTION("""COMPUTED_VALUE"""),"2.0")</f>
        <v>2.0</v>
      </c>
    </row>
    <row r="429">
      <c r="A429" s="2" t="str">
        <f>IFERROR(__xludf.DUMMYFUNCTION("""COMPUTED_VALUE"""),"Köln")</f>
        <v>Köln</v>
      </c>
      <c r="B429" s="2" t="str">
        <f>IFERROR(__xludf.DUMMYFUNCTION("""COMPUTED_VALUE"""),"Realschule")</f>
        <v>Realschule</v>
      </c>
      <c r="C429" s="2">
        <f>IFERROR(__xludf.DUMMYFUNCTION("""COMPUTED_VALUE"""),526.0)</f>
        <v>526</v>
      </c>
      <c r="D429" s="2" t="str">
        <f>IFERROR(__xludf.DUMMYFUNCTION("""COMPUTED_VALUE"""),"4.0")</f>
        <v>4.0</v>
      </c>
    </row>
    <row r="430">
      <c r="A430" s="2" t="str">
        <f>IFERROR(__xludf.DUMMYFUNCTION("""COMPUTED_VALUE"""),"Köln")</f>
        <v>Köln</v>
      </c>
      <c r="B430" s="2" t="str">
        <f>IFERROR(__xludf.DUMMYFUNCTION("""COMPUTED_VALUE"""),"Berufskolleg")</f>
        <v>Berufskolleg</v>
      </c>
      <c r="C430" s="2">
        <f>IFERROR(__xludf.DUMMYFUNCTION("""COMPUTED_VALUE"""),1900.0)</f>
        <v>1900</v>
      </c>
      <c r="D430" s="2" t="str">
        <f>IFERROR(__xludf.DUMMYFUNCTION("""COMPUTED_VALUE"""),"2.0")</f>
        <v>2.0</v>
      </c>
    </row>
    <row r="431">
      <c r="A431" s="2" t="str">
        <f>IFERROR(__xludf.DUMMYFUNCTION("""COMPUTED_VALUE"""),"Köln")</f>
        <v>Köln</v>
      </c>
      <c r="B431" s="2" t="str">
        <f>IFERROR(__xludf.DUMMYFUNCTION("""COMPUTED_VALUE"""),"Grundschule")</f>
        <v>Grundschule</v>
      </c>
      <c r="C431" s="2">
        <f>IFERROR(__xludf.DUMMYFUNCTION("""COMPUTED_VALUE"""),284.0)</f>
        <v>284</v>
      </c>
      <c r="D431" s="2" t="str">
        <f>IFERROR(__xludf.DUMMYFUNCTION("""COMPUTED_VALUE"""),"5.0")</f>
        <v>5.0</v>
      </c>
    </row>
    <row r="432">
      <c r="A432" s="2" t="str">
        <f>IFERROR(__xludf.DUMMYFUNCTION("""COMPUTED_VALUE"""),"Köln")</f>
        <v>Köln</v>
      </c>
      <c r="B432" s="2" t="str">
        <f>IFERROR(__xludf.DUMMYFUNCTION("""COMPUTED_VALUE"""),"Grundschule")</f>
        <v>Grundschule</v>
      </c>
      <c r="C432" s="2">
        <f>IFERROR(__xludf.DUMMYFUNCTION("""COMPUTED_VALUE"""),415.0)</f>
        <v>415</v>
      </c>
      <c r="D432" s="2" t="str">
        <f>IFERROR(__xludf.DUMMYFUNCTION("""COMPUTED_VALUE"""),"3.0")</f>
        <v>3.0</v>
      </c>
    </row>
    <row r="433">
      <c r="A433" s="2" t="str">
        <f>IFERROR(__xludf.DUMMYFUNCTION("""COMPUTED_VALUE"""),"Köln")</f>
        <v>Köln</v>
      </c>
      <c r="B433" s="2" t="str">
        <f>IFERROR(__xludf.DUMMYFUNCTION("""COMPUTED_VALUE"""),"Gymnasium")</f>
        <v>Gymnasium</v>
      </c>
      <c r="C433" s="2">
        <f>IFERROR(__xludf.DUMMYFUNCTION("""COMPUTED_VALUE"""),850.0)</f>
        <v>850</v>
      </c>
      <c r="D433" s="2" t="str">
        <f>IFERROR(__xludf.DUMMYFUNCTION("""COMPUTED_VALUE"""),"4.0")</f>
        <v>4.0</v>
      </c>
    </row>
    <row r="434">
      <c r="A434" s="2" t="str">
        <f>IFERROR(__xludf.DUMMYFUNCTION("""COMPUTED_VALUE"""),"Köln")</f>
        <v>Köln</v>
      </c>
      <c r="B434" s="2" t="str">
        <f>IFERROR(__xludf.DUMMYFUNCTION("""COMPUTED_VALUE"""),"Förderschule")</f>
        <v>Förderschule</v>
      </c>
      <c r="C434" s="2">
        <f>IFERROR(__xludf.DUMMYFUNCTION("""COMPUTED_VALUE"""),130.0)</f>
        <v>130</v>
      </c>
      <c r="D434" s="2" t="str">
        <f>IFERROR(__xludf.DUMMYFUNCTION("""COMPUTED_VALUE"""),"3.0")</f>
        <v>3.0</v>
      </c>
    </row>
    <row r="435">
      <c r="A435" s="2" t="str">
        <f>IFERROR(__xludf.DUMMYFUNCTION("""COMPUTED_VALUE"""),"Köln")</f>
        <v>Köln</v>
      </c>
      <c r="B435" s="2" t="str">
        <f>IFERROR(__xludf.DUMMYFUNCTION("""COMPUTED_VALUE"""),"Grundschule")</f>
        <v>Grundschule</v>
      </c>
      <c r="C435" s="2">
        <f>IFERROR(__xludf.DUMMYFUNCTION("""COMPUTED_VALUE"""),300.0)</f>
        <v>300</v>
      </c>
      <c r="D435" s="2" t="str">
        <f>IFERROR(__xludf.DUMMYFUNCTION("""COMPUTED_VALUE"""),"3.0")</f>
        <v>3.0</v>
      </c>
    </row>
    <row r="436">
      <c r="A436" s="2" t="str">
        <f>IFERROR(__xludf.DUMMYFUNCTION("""COMPUTED_VALUE"""),"Köln")</f>
        <v>Köln</v>
      </c>
      <c r="B436" s="2" t="str">
        <f>IFERROR(__xludf.DUMMYFUNCTION("""COMPUTED_VALUE"""),"Grundschule")</f>
        <v>Grundschule</v>
      </c>
      <c r="C436" s="2">
        <f>IFERROR(__xludf.DUMMYFUNCTION("""COMPUTED_VALUE"""),204.0)</f>
        <v>204</v>
      </c>
      <c r="D436" s="2" t="str">
        <f>IFERROR(__xludf.DUMMYFUNCTION("""COMPUTED_VALUE"""),"2.0")</f>
        <v>2.0</v>
      </c>
    </row>
    <row r="437">
      <c r="A437" s="2" t="str">
        <f>IFERROR(__xludf.DUMMYFUNCTION("""COMPUTED_VALUE"""),"Köln")</f>
        <v>Köln</v>
      </c>
      <c r="B437" s="2" t="str">
        <f>IFERROR(__xludf.DUMMYFUNCTION("""COMPUTED_VALUE"""),"Grundschule")</f>
        <v>Grundschule</v>
      </c>
      <c r="C437" s="2">
        <f>IFERROR(__xludf.DUMMYFUNCTION("""COMPUTED_VALUE"""),182.0)</f>
        <v>182</v>
      </c>
      <c r="D437" s="2" t="str">
        <f>IFERROR(__xludf.DUMMYFUNCTION("""COMPUTED_VALUE"""),"5.0")</f>
        <v>5.0</v>
      </c>
    </row>
    <row r="438">
      <c r="A438" s="2" t="str">
        <f>IFERROR(__xludf.DUMMYFUNCTION("""COMPUTED_VALUE"""),"Köln")</f>
        <v>Köln</v>
      </c>
      <c r="B438" s="2" t="str">
        <f>IFERROR(__xludf.DUMMYFUNCTION("""COMPUTED_VALUE"""),"Grundschule")</f>
        <v>Grundschule</v>
      </c>
      <c r="C438" s="2">
        <f>IFERROR(__xludf.DUMMYFUNCTION("""COMPUTED_VALUE"""),260.0)</f>
        <v>260</v>
      </c>
      <c r="D438" s="2" t="str">
        <f>IFERROR(__xludf.DUMMYFUNCTION("""COMPUTED_VALUE"""),"6.0")</f>
        <v>6.0</v>
      </c>
    </row>
    <row r="439">
      <c r="A439" s="2" t="str">
        <f>IFERROR(__xludf.DUMMYFUNCTION("""COMPUTED_VALUE"""),"Köln")</f>
        <v>Köln</v>
      </c>
      <c r="B439" s="2" t="str">
        <f>IFERROR(__xludf.DUMMYFUNCTION("""COMPUTED_VALUE"""),"Grundschule")</f>
        <v>Grundschule</v>
      </c>
      <c r="C439" s="2">
        <f>IFERROR(__xludf.DUMMYFUNCTION("""COMPUTED_VALUE"""),378.0)</f>
        <v>378</v>
      </c>
      <c r="D439" s="2" t="str">
        <f>IFERROR(__xludf.DUMMYFUNCTION("""COMPUTED_VALUE"""),"4.0")</f>
        <v>4.0</v>
      </c>
    </row>
    <row r="440">
      <c r="A440" s="2" t="str">
        <f>IFERROR(__xludf.DUMMYFUNCTION("""COMPUTED_VALUE"""),"Köln")</f>
        <v>Köln</v>
      </c>
      <c r="B440" s="2" t="str">
        <f>IFERROR(__xludf.DUMMYFUNCTION("""COMPUTED_VALUE"""),"Grundschule")</f>
        <v>Grundschule</v>
      </c>
      <c r="C440" s="2">
        <f>IFERROR(__xludf.DUMMYFUNCTION("""COMPUTED_VALUE"""),193.0)</f>
        <v>193</v>
      </c>
      <c r="D440" s="2" t="str">
        <f>IFERROR(__xludf.DUMMYFUNCTION("""COMPUTED_VALUE"""),"6.0")</f>
        <v>6.0</v>
      </c>
    </row>
    <row r="441">
      <c r="A441" s="2" t="str">
        <f>IFERROR(__xludf.DUMMYFUNCTION("""COMPUTED_VALUE"""),"Köln")</f>
        <v>Köln</v>
      </c>
      <c r="B441" s="2" t="str">
        <f>IFERROR(__xludf.DUMMYFUNCTION("""COMPUTED_VALUE"""),"Grundschule")</f>
        <v>Grundschule</v>
      </c>
      <c r="C441" s="2">
        <f>IFERROR(__xludf.DUMMYFUNCTION("""COMPUTED_VALUE"""),210.0)</f>
        <v>210</v>
      </c>
      <c r="D441" s="2" t="str">
        <f>IFERROR(__xludf.DUMMYFUNCTION("""COMPUTED_VALUE"""),"5.0")</f>
        <v>5.0</v>
      </c>
    </row>
    <row r="442">
      <c r="A442" s="2" t="str">
        <f>IFERROR(__xludf.DUMMYFUNCTION("""COMPUTED_VALUE"""),"Köln")</f>
        <v>Köln</v>
      </c>
      <c r="B442" s="2" t="str">
        <f>IFERROR(__xludf.DUMMYFUNCTION("""COMPUTED_VALUE"""),"Grundschule")</f>
        <v>Grundschule</v>
      </c>
      <c r="C442" s="2">
        <f>IFERROR(__xludf.DUMMYFUNCTION("""COMPUTED_VALUE"""),360.0)</f>
        <v>360</v>
      </c>
      <c r="D442" s="2" t="str">
        <f>IFERROR(__xludf.DUMMYFUNCTION("""COMPUTED_VALUE"""),"2.0")</f>
        <v>2.0</v>
      </c>
    </row>
    <row r="443">
      <c r="A443" s="2" t="str">
        <f>IFERROR(__xludf.DUMMYFUNCTION("""COMPUTED_VALUE"""),"Köln")</f>
        <v>Köln</v>
      </c>
      <c r="B443" s="2" t="str">
        <f>IFERROR(__xludf.DUMMYFUNCTION("""COMPUTED_VALUE"""),"Grundschule")</f>
        <v>Grundschule</v>
      </c>
      <c r="C443" s="2">
        <f>IFERROR(__xludf.DUMMYFUNCTION("""COMPUTED_VALUE"""),304.0)</f>
        <v>304</v>
      </c>
      <c r="D443" s="2" t="str">
        <f>IFERROR(__xludf.DUMMYFUNCTION("""COMPUTED_VALUE"""),"3.0")</f>
        <v>3.0</v>
      </c>
    </row>
    <row r="444">
      <c r="A444" s="2" t="str">
        <f>IFERROR(__xludf.DUMMYFUNCTION("""COMPUTED_VALUE"""),"Köln")</f>
        <v>Köln</v>
      </c>
      <c r="B444" s="2" t="str">
        <f>IFERROR(__xludf.DUMMYFUNCTION("""COMPUTED_VALUE"""),"Gesamtschule")</f>
        <v>Gesamtschule</v>
      </c>
      <c r="C444" s="2">
        <f>IFERROR(__xludf.DUMMYFUNCTION("""COMPUTED_VALUE"""),870.0)</f>
        <v>870</v>
      </c>
      <c r="D444" s="2" t="str">
        <f>IFERROR(__xludf.DUMMYFUNCTION("""COMPUTED_VALUE"""),"2.0")</f>
        <v>2.0</v>
      </c>
    </row>
    <row r="445">
      <c r="A445" s="2" t="str">
        <f>IFERROR(__xludf.DUMMYFUNCTION("""COMPUTED_VALUE"""),"Köln")</f>
        <v>Köln</v>
      </c>
      <c r="B445" s="2" t="str">
        <f>IFERROR(__xludf.DUMMYFUNCTION("""COMPUTED_VALUE"""),"Gymnasium")</f>
        <v>Gymnasium</v>
      </c>
      <c r="C445" s="2">
        <f>IFERROR(__xludf.DUMMYFUNCTION("""COMPUTED_VALUE"""),800.0)</f>
        <v>800</v>
      </c>
      <c r="D445" s="2" t="str">
        <f>IFERROR(__xludf.DUMMYFUNCTION("""COMPUTED_VALUE"""),"4.0")</f>
        <v>4.0</v>
      </c>
    </row>
    <row r="446">
      <c r="A446" s="2" t="str">
        <f>IFERROR(__xludf.DUMMYFUNCTION("""COMPUTED_VALUE"""),"Köln")</f>
        <v>Köln</v>
      </c>
      <c r="B446" s="2" t="str">
        <f>IFERROR(__xludf.DUMMYFUNCTION("""COMPUTED_VALUE"""),"Grundschule")</f>
        <v>Grundschule</v>
      </c>
      <c r="C446" s="2">
        <f>IFERROR(__xludf.DUMMYFUNCTION("""COMPUTED_VALUE"""),375.0)</f>
        <v>375</v>
      </c>
      <c r="D446" s="2" t="str">
        <f>IFERROR(__xludf.DUMMYFUNCTION("""COMPUTED_VALUE"""),"3.0")</f>
        <v>3.0</v>
      </c>
    </row>
    <row r="447">
      <c r="A447" s="2" t="str">
        <f>IFERROR(__xludf.DUMMYFUNCTION("""COMPUTED_VALUE"""),"Köln")</f>
        <v>Köln</v>
      </c>
      <c r="B447" s="2" t="str">
        <f>IFERROR(__xludf.DUMMYFUNCTION("""COMPUTED_VALUE"""),"Grundschule")</f>
        <v>Grundschule</v>
      </c>
      <c r="C447" s="2">
        <f>IFERROR(__xludf.DUMMYFUNCTION("""COMPUTED_VALUE"""),430.0)</f>
        <v>430</v>
      </c>
      <c r="D447" s="2" t="str">
        <f>IFERROR(__xludf.DUMMYFUNCTION("""COMPUTED_VALUE"""),"3.0")</f>
        <v>3.0</v>
      </c>
    </row>
    <row r="448">
      <c r="A448" s="2" t="str">
        <f>IFERROR(__xludf.DUMMYFUNCTION("""COMPUTED_VALUE"""),"Köln")</f>
        <v>Köln</v>
      </c>
      <c r="B448" s="2" t="str">
        <f>IFERROR(__xludf.DUMMYFUNCTION("""COMPUTED_VALUE"""),"Gymnasium")</f>
        <v>Gymnasium</v>
      </c>
      <c r="C448" s="2">
        <f>IFERROR(__xludf.DUMMYFUNCTION("""COMPUTED_VALUE"""),1030.0)</f>
        <v>1030</v>
      </c>
      <c r="D448" s="2" t="str">
        <f>IFERROR(__xludf.DUMMYFUNCTION("""COMPUTED_VALUE"""),"4.0")</f>
        <v>4.0</v>
      </c>
    </row>
    <row r="449">
      <c r="A449" s="2" t="str">
        <f>IFERROR(__xludf.DUMMYFUNCTION("""COMPUTED_VALUE"""),"Köln")</f>
        <v>Köln</v>
      </c>
      <c r="B449" s="2" t="str">
        <f>IFERROR(__xludf.DUMMYFUNCTION("""COMPUTED_VALUE"""),"Grundschule")</f>
        <v>Grundschule</v>
      </c>
      <c r="C449" s="2">
        <f>IFERROR(__xludf.DUMMYFUNCTION("""COMPUTED_VALUE"""),400.0)</f>
        <v>400</v>
      </c>
      <c r="D449" s="2" t="str">
        <f>IFERROR(__xludf.DUMMYFUNCTION("""COMPUTED_VALUE"""),"5.0")</f>
        <v>5.0</v>
      </c>
    </row>
    <row r="450">
      <c r="A450" s="2" t="str">
        <f>IFERROR(__xludf.DUMMYFUNCTION("""COMPUTED_VALUE"""),"Köln")</f>
        <v>Köln</v>
      </c>
      <c r="B450" s="2" t="str">
        <f>IFERROR(__xludf.DUMMYFUNCTION("""COMPUTED_VALUE"""),"Gymnasium")</f>
        <v>Gymnasium</v>
      </c>
      <c r="C450" s="2">
        <f>IFERROR(__xludf.DUMMYFUNCTION("""COMPUTED_VALUE"""),1050.0)</f>
        <v>1050</v>
      </c>
      <c r="D450" s="2" t="str">
        <f>IFERROR(__xludf.DUMMYFUNCTION("""COMPUTED_VALUE"""),"3.0")</f>
        <v>3.0</v>
      </c>
    </row>
    <row r="451">
      <c r="A451" s="2" t="str">
        <f>IFERROR(__xludf.DUMMYFUNCTION("""COMPUTED_VALUE"""),"Köln")</f>
        <v>Köln</v>
      </c>
      <c r="B451" s="2" t="str">
        <f>IFERROR(__xludf.DUMMYFUNCTION("""COMPUTED_VALUE"""),"Förderschule")</f>
        <v>Förderschule</v>
      </c>
      <c r="C451" s="2">
        <f>IFERROR(__xludf.DUMMYFUNCTION("""COMPUTED_VALUE"""),106.0)</f>
        <v>106</v>
      </c>
      <c r="D451" s="2" t="str">
        <f>IFERROR(__xludf.DUMMYFUNCTION("""COMPUTED_VALUE"""),"6.0")</f>
        <v>6.0</v>
      </c>
    </row>
    <row r="452">
      <c r="A452" s="2" t="str">
        <f>IFERROR(__xludf.DUMMYFUNCTION("""COMPUTED_VALUE"""),"Köln")</f>
        <v>Köln</v>
      </c>
      <c r="B452" s="2" t="str">
        <f>IFERROR(__xludf.DUMMYFUNCTION("""COMPUTED_VALUE"""),"Weiterbildungskolleg")</f>
        <v>Weiterbildungskolleg</v>
      </c>
      <c r="C452" s="2">
        <f>IFERROR(__xludf.DUMMYFUNCTION("""COMPUTED_VALUE"""),680.0)</f>
        <v>680</v>
      </c>
      <c r="D452" s="2" t="str">
        <f>IFERROR(__xludf.DUMMYFUNCTION("""COMPUTED_VALUE"""),"3.0")</f>
        <v>3.0</v>
      </c>
    </row>
    <row r="453">
      <c r="A453" s="2" t="str">
        <f>IFERROR(__xludf.DUMMYFUNCTION("""COMPUTED_VALUE"""),"Königswinter")</f>
        <v>Königswinter</v>
      </c>
      <c r="B453" s="2" t="str">
        <f>IFERROR(__xludf.DUMMYFUNCTION("""COMPUTED_VALUE"""),"Grundschule")</f>
        <v>Grundschule</v>
      </c>
      <c r="C453" s="2">
        <f>IFERROR(__xludf.DUMMYFUNCTION("""COMPUTED_VALUE"""),140.0)</f>
        <v>140</v>
      </c>
      <c r="D453" s="2" t="str">
        <f>IFERROR(__xludf.DUMMYFUNCTION("""COMPUTED_VALUE"""),"5.0")</f>
        <v>5.0</v>
      </c>
    </row>
    <row r="454">
      <c r="A454" s="2" t="str">
        <f>IFERROR(__xludf.DUMMYFUNCTION("""COMPUTED_VALUE"""),"Korschenbroich")</f>
        <v>Korschenbroich</v>
      </c>
      <c r="B454" s="2" t="str">
        <f>IFERROR(__xludf.DUMMYFUNCTION("""COMPUTED_VALUE"""),"Grundschule")</f>
        <v>Grundschule</v>
      </c>
      <c r="C454" s="2">
        <f>IFERROR(__xludf.DUMMYFUNCTION("""COMPUTED_VALUE"""),204.0)</f>
        <v>204</v>
      </c>
      <c r="D454" s="2" t="str">
        <f>IFERROR(__xludf.DUMMYFUNCTION("""COMPUTED_VALUE"""),"2.0")</f>
        <v>2.0</v>
      </c>
    </row>
    <row r="455">
      <c r="A455" s="2" t="str">
        <f>IFERROR(__xludf.DUMMYFUNCTION("""COMPUTED_VALUE"""),"Kranenburg")</f>
        <v>Kranenburg</v>
      </c>
      <c r="B455" s="2" t="str">
        <f>IFERROR(__xludf.DUMMYFUNCTION("""COMPUTED_VALUE"""),"Grundschule")</f>
        <v>Grundschule</v>
      </c>
      <c r="C455" s="2">
        <f>IFERROR(__xludf.DUMMYFUNCTION("""COMPUTED_VALUE"""),188.0)</f>
        <v>188</v>
      </c>
      <c r="D455" s="2" t="str">
        <f>IFERROR(__xludf.DUMMYFUNCTION("""COMPUTED_VALUE"""),"5.0")</f>
        <v>5.0</v>
      </c>
    </row>
    <row r="456">
      <c r="A456" s="2" t="str">
        <f>IFERROR(__xludf.DUMMYFUNCTION("""COMPUTED_VALUE"""),"Kranenburg")</f>
        <v>Kranenburg</v>
      </c>
      <c r="B456" s="2" t="str">
        <f>IFERROR(__xludf.DUMMYFUNCTION("""COMPUTED_VALUE"""),"Realschule")</f>
        <v>Realschule</v>
      </c>
      <c r="C456" s="2">
        <f>IFERROR(__xludf.DUMMYFUNCTION("""COMPUTED_VALUE"""),130.0)</f>
        <v>130</v>
      </c>
      <c r="D456" s="2" t="str">
        <f>IFERROR(__xludf.DUMMYFUNCTION("""COMPUTED_VALUE"""),"1.0")</f>
        <v>1.0</v>
      </c>
    </row>
    <row r="457">
      <c r="A457" s="2" t="str">
        <f>IFERROR(__xludf.DUMMYFUNCTION("""COMPUTED_VALUE"""),"Krefeld")</f>
        <v>Krefeld</v>
      </c>
      <c r="B457" s="2" t="str">
        <f>IFERROR(__xludf.DUMMYFUNCTION("""COMPUTED_VALUE"""),"Grundschule")</f>
        <v>Grundschule</v>
      </c>
      <c r="C457" s="2">
        <f>IFERROR(__xludf.DUMMYFUNCTION("""COMPUTED_VALUE"""),190.0)</f>
        <v>190</v>
      </c>
      <c r="D457" s="2" t="str">
        <f>IFERROR(__xludf.DUMMYFUNCTION("""COMPUTED_VALUE"""),"5.0")</f>
        <v>5.0</v>
      </c>
    </row>
    <row r="458">
      <c r="A458" s="2" t="str">
        <f>IFERROR(__xludf.DUMMYFUNCTION("""COMPUTED_VALUE"""),"Krefeld")</f>
        <v>Krefeld</v>
      </c>
      <c r="B458" s="2" t="str">
        <f>IFERROR(__xludf.DUMMYFUNCTION("""COMPUTED_VALUE"""),"Grundschule")</f>
        <v>Grundschule</v>
      </c>
      <c r="C458" s="2">
        <f>IFERROR(__xludf.DUMMYFUNCTION("""COMPUTED_VALUE"""),269.0)</f>
        <v>269</v>
      </c>
      <c r="D458" s="2" t="str">
        <f>IFERROR(__xludf.DUMMYFUNCTION("""COMPUTED_VALUE"""),"3.0")</f>
        <v>3.0</v>
      </c>
    </row>
    <row r="459">
      <c r="A459" s="2" t="str">
        <f>IFERROR(__xludf.DUMMYFUNCTION("""COMPUTED_VALUE"""),"Krefeld")</f>
        <v>Krefeld</v>
      </c>
      <c r="B459" s="2" t="str">
        <f>IFERROR(__xludf.DUMMYFUNCTION("""COMPUTED_VALUE"""),"Realschule")</f>
        <v>Realschule</v>
      </c>
      <c r="C459" s="2">
        <f>IFERROR(__xludf.DUMMYFUNCTION("""COMPUTED_VALUE"""),820.0)</f>
        <v>820</v>
      </c>
      <c r="D459" s="2" t="str">
        <f>IFERROR(__xludf.DUMMYFUNCTION("""COMPUTED_VALUE"""),"6.0")</f>
        <v>6.0</v>
      </c>
    </row>
    <row r="460">
      <c r="A460" s="2" t="str">
        <f>IFERROR(__xludf.DUMMYFUNCTION("""COMPUTED_VALUE"""),"Krefeld")</f>
        <v>Krefeld</v>
      </c>
      <c r="B460" s="2" t="str">
        <f>IFERROR(__xludf.DUMMYFUNCTION("""COMPUTED_VALUE"""),"Grundschule")</f>
        <v>Grundschule</v>
      </c>
      <c r="C460" s="2">
        <f>IFERROR(__xludf.DUMMYFUNCTION("""COMPUTED_VALUE"""),250.0)</f>
        <v>250</v>
      </c>
      <c r="D460" s="2" t="str">
        <f>IFERROR(__xludf.DUMMYFUNCTION("""COMPUTED_VALUE"""),"5.0")</f>
        <v>5.0</v>
      </c>
    </row>
    <row r="461">
      <c r="A461" s="2" t="str">
        <f>IFERROR(__xludf.DUMMYFUNCTION("""COMPUTED_VALUE"""),"Krefeld")</f>
        <v>Krefeld</v>
      </c>
      <c r="B461" s="2" t="str">
        <f>IFERROR(__xludf.DUMMYFUNCTION("""COMPUTED_VALUE"""),"Förderschule")</f>
        <v>Förderschule</v>
      </c>
      <c r="C461" s="2">
        <f>IFERROR(__xludf.DUMMYFUNCTION("""COMPUTED_VALUE"""),170.0)</f>
        <v>170</v>
      </c>
      <c r="D461" s="2" t="str">
        <f>IFERROR(__xludf.DUMMYFUNCTION("""COMPUTED_VALUE"""),"6.0")</f>
        <v>6.0</v>
      </c>
    </row>
    <row r="462">
      <c r="A462" s="2" t="str">
        <f>IFERROR(__xludf.DUMMYFUNCTION("""COMPUTED_VALUE"""),"Kreuztal")</f>
        <v>Kreuztal</v>
      </c>
      <c r="B462" s="2" t="str">
        <f>IFERROR(__xludf.DUMMYFUNCTION("""COMPUTED_VALUE"""),"Grundschule")</f>
        <v>Grundschule</v>
      </c>
      <c r="C462" s="2">
        <f>IFERROR(__xludf.DUMMYFUNCTION("""COMPUTED_VALUE"""),165.0)</f>
        <v>165</v>
      </c>
      <c r="D462" s="2" t="str">
        <f>IFERROR(__xludf.DUMMYFUNCTION("""COMPUTED_VALUE"""),"4.0")</f>
        <v>4.0</v>
      </c>
    </row>
    <row r="463">
      <c r="A463" s="2" t="str">
        <f>IFERROR(__xludf.DUMMYFUNCTION("""COMPUTED_VALUE"""),"Kürten")</f>
        <v>Kürten</v>
      </c>
      <c r="B463" s="2" t="str">
        <f>IFERROR(__xludf.DUMMYFUNCTION("""COMPUTED_VALUE"""),"Grundschule")</f>
        <v>Grundschule</v>
      </c>
      <c r="C463" s="2">
        <f>IFERROR(__xludf.DUMMYFUNCTION("""COMPUTED_VALUE"""),135.0)</f>
        <v>135</v>
      </c>
      <c r="D463" s="2" t="str">
        <f>IFERROR(__xludf.DUMMYFUNCTION("""COMPUTED_VALUE"""),"5.0")</f>
        <v>5.0</v>
      </c>
    </row>
    <row r="464">
      <c r="A464" s="2" t="str">
        <f>IFERROR(__xludf.DUMMYFUNCTION("""COMPUTED_VALUE"""),"Lage")</f>
        <v>Lage</v>
      </c>
      <c r="B464" s="2" t="str">
        <f>IFERROR(__xludf.DUMMYFUNCTION("""COMPUTED_VALUE"""),"Grundschule")</f>
        <v>Grundschule</v>
      </c>
      <c r="C464" s="2">
        <f>IFERROR(__xludf.DUMMYFUNCTION("""COMPUTED_VALUE"""),290.0)</f>
        <v>290</v>
      </c>
      <c r="D464" s="2" t="str">
        <f>IFERROR(__xludf.DUMMYFUNCTION("""COMPUTED_VALUE"""),"6.0")</f>
        <v>6.0</v>
      </c>
    </row>
    <row r="465">
      <c r="A465" s="2" t="str">
        <f>IFERROR(__xludf.DUMMYFUNCTION("""COMPUTED_VALUE"""),"Langenfeld")</f>
        <v>Langenfeld</v>
      </c>
      <c r="B465" s="2" t="str">
        <f>IFERROR(__xludf.DUMMYFUNCTION("""COMPUTED_VALUE"""),"Realschule")</f>
        <v>Realschule</v>
      </c>
      <c r="C465" s="2">
        <f>IFERROR(__xludf.DUMMYFUNCTION("""COMPUTED_VALUE"""),718.0)</f>
        <v>718</v>
      </c>
      <c r="D465" s="2" t="str">
        <f>IFERROR(__xludf.DUMMYFUNCTION("""COMPUTED_VALUE"""),"3.0")</f>
        <v>3.0</v>
      </c>
    </row>
    <row r="466">
      <c r="A466" s="2" t="str">
        <f>IFERROR(__xludf.DUMMYFUNCTION("""COMPUTED_VALUE"""),"Leichlingen")</f>
        <v>Leichlingen</v>
      </c>
      <c r="B466" s="2" t="str">
        <f>IFERROR(__xludf.DUMMYFUNCTION("""COMPUTED_VALUE"""),"Sekundarschule")</f>
        <v>Sekundarschule</v>
      </c>
      <c r="C466" s="2">
        <f>IFERROR(__xludf.DUMMYFUNCTION("""COMPUTED_VALUE"""),640.0)</f>
        <v>640</v>
      </c>
      <c r="D466" s="2" t="str">
        <f>IFERROR(__xludf.DUMMYFUNCTION("""COMPUTED_VALUE"""),"3.0")</f>
        <v>3.0</v>
      </c>
    </row>
    <row r="467">
      <c r="A467" s="2" t="str">
        <f>IFERROR(__xludf.DUMMYFUNCTION("""COMPUTED_VALUE"""),"Leichlingen")</f>
        <v>Leichlingen</v>
      </c>
      <c r="B467" s="2" t="str">
        <f>IFERROR(__xludf.DUMMYFUNCTION("""COMPUTED_VALUE"""),"Grundschule")</f>
        <v>Grundschule</v>
      </c>
      <c r="C467" s="2">
        <f>IFERROR(__xludf.DUMMYFUNCTION("""COMPUTED_VALUE"""),147.0)</f>
        <v>147</v>
      </c>
      <c r="D467" s="2" t="str">
        <f>IFERROR(__xludf.DUMMYFUNCTION("""COMPUTED_VALUE"""),"1.0")</f>
        <v>1.0</v>
      </c>
    </row>
    <row r="468">
      <c r="A468" s="2" t="str">
        <f>IFERROR(__xludf.DUMMYFUNCTION("""COMPUTED_VALUE"""),"Lemgo")</f>
        <v>Lemgo</v>
      </c>
      <c r="B468" s="2" t="str">
        <f>IFERROR(__xludf.DUMMYFUNCTION("""COMPUTED_VALUE"""),"Sonstiges")</f>
        <v>Sonstiges</v>
      </c>
      <c r="C468" s="2">
        <f>IFERROR(__xludf.DUMMYFUNCTION("""COMPUTED_VALUE"""),185.0)</f>
        <v>185</v>
      </c>
      <c r="D468" s="2" t="str">
        <f>IFERROR(__xludf.DUMMYFUNCTION("""COMPUTED_VALUE"""),"6.0")</f>
        <v>6.0</v>
      </c>
    </row>
    <row r="469">
      <c r="A469" s="2" t="str">
        <f>IFERROR(__xludf.DUMMYFUNCTION("""COMPUTED_VALUE"""),"Lemgo")</f>
        <v>Lemgo</v>
      </c>
      <c r="B469" s="2" t="str">
        <f>IFERROR(__xludf.DUMMYFUNCTION("""COMPUTED_VALUE"""),"Grundschule")</f>
        <v>Grundschule</v>
      </c>
      <c r="C469" s="2">
        <f>IFERROR(__xludf.DUMMYFUNCTION("""COMPUTED_VALUE"""),301.0)</f>
        <v>301</v>
      </c>
      <c r="D469" s="2" t="str">
        <f>IFERROR(__xludf.DUMMYFUNCTION("""COMPUTED_VALUE"""),"3.0")</f>
        <v>3.0</v>
      </c>
    </row>
    <row r="470">
      <c r="A470" s="2" t="str">
        <f>IFERROR(__xludf.DUMMYFUNCTION("""COMPUTED_VALUE"""),"Lemgo")</f>
        <v>Lemgo</v>
      </c>
      <c r="B470" s="2" t="str">
        <f>IFERROR(__xludf.DUMMYFUNCTION("""COMPUTED_VALUE"""),"Grundschule")</f>
        <v>Grundschule</v>
      </c>
      <c r="C470" s="2">
        <f>IFERROR(__xludf.DUMMYFUNCTION("""COMPUTED_VALUE"""),193.0)</f>
        <v>193</v>
      </c>
      <c r="D470" s="2" t="str">
        <f>IFERROR(__xludf.DUMMYFUNCTION("""COMPUTED_VALUE"""),"5.0")</f>
        <v>5.0</v>
      </c>
    </row>
    <row r="471">
      <c r="A471" s="2" t="str">
        <f>IFERROR(__xludf.DUMMYFUNCTION("""COMPUTED_VALUE"""),"Lemgo")</f>
        <v>Lemgo</v>
      </c>
      <c r="B471" s="2" t="str">
        <f>IFERROR(__xludf.DUMMYFUNCTION("""COMPUTED_VALUE"""),"Berufskolleg")</f>
        <v>Berufskolleg</v>
      </c>
      <c r="C471" s="2">
        <f>IFERROR(__xludf.DUMMYFUNCTION("""COMPUTED_VALUE"""),1200.0)</f>
        <v>1200</v>
      </c>
      <c r="D471" s="2" t="str">
        <f>IFERROR(__xludf.DUMMYFUNCTION("""COMPUTED_VALUE"""),"2.0")</f>
        <v>2.0</v>
      </c>
    </row>
    <row r="472">
      <c r="A472" s="2" t="str">
        <f>IFERROR(__xludf.DUMMYFUNCTION("""COMPUTED_VALUE"""),"Lemgo")</f>
        <v>Lemgo</v>
      </c>
      <c r="B472" s="2" t="str">
        <f>IFERROR(__xludf.DUMMYFUNCTION("""COMPUTED_VALUE"""),"Sonstiges")</f>
        <v>Sonstiges</v>
      </c>
      <c r="C472" s="2">
        <f>IFERROR(__xludf.DUMMYFUNCTION("""COMPUTED_VALUE"""),136.0)</f>
        <v>136</v>
      </c>
      <c r="D472" s="2" t="str">
        <f>IFERROR(__xludf.DUMMYFUNCTION("""COMPUTED_VALUE"""),"2.0")</f>
        <v>2.0</v>
      </c>
    </row>
    <row r="473">
      <c r="A473" s="2" t="str">
        <f>IFERROR(__xludf.DUMMYFUNCTION("""COMPUTED_VALUE"""),"Leverkusen")</f>
        <v>Leverkusen</v>
      </c>
      <c r="B473" s="2" t="str">
        <f>IFERROR(__xludf.DUMMYFUNCTION("""COMPUTED_VALUE"""),"Grundschule")</f>
        <v>Grundschule</v>
      </c>
      <c r="C473" s="2" t="str">
        <f>IFERROR(__xludf.DUMMYFUNCTION("""COMPUTED_VALUE"""),"~250")</f>
        <v>~250</v>
      </c>
      <c r="D473" s="2" t="str">
        <f>IFERROR(__xludf.DUMMYFUNCTION("""COMPUTED_VALUE"""),"4.0")</f>
        <v>4.0</v>
      </c>
    </row>
    <row r="474">
      <c r="A474" s="2" t="str">
        <f>IFERROR(__xludf.DUMMYFUNCTION("""COMPUTED_VALUE"""),"Leverkusen")</f>
        <v>Leverkusen</v>
      </c>
      <c r="B474" s="2" t="str">
        <f>IFERROR(__xludf.DUMMYFUNCTION("""COMPUTED_VALUE"""),"Berufskolleg")</f>
        <v>Berufskolleg</v>
      </c>
      <c r="C474" s="2">
        <f>IFERROR(__xludf.DUMMYFUNCTION("""COMPUTED_VALUE"""),1520.0)</f>
        <v>1520</v>
      </c>
      <c r="D474" s="2" t="str">
        <f>IFERROR(__xludf.DUMMYFUNCTION("""COMPUTED_VALUE"""),"5.0")</f>
        <v>5.0</v>
      </c>
    </row>
    <row r="475">
      <c r="A475" s="2" t="str">
        <f>IFERROR(__xludf.DUMMYFUNCTION("""COMPUTED_VALUE"""),"Leverkusen")</f>
        <v>Leverkusen</v>
      </c>
      <c r="B475" s="2" t="str">
        <f>IFERROR(__xludf.DUMMYFUNCTION("""COMPUTED_VALUE"""),"Hauptschule")</f>
        <v>Hauptschule</v>
      </c>
      <c r="C475" s="2">
        <f>IFERROR(__xludf.DUMMYFUNCTION("""COMPUTED_VALUE"""),400.0)</f>
        <v>400</v>
      </c>
      <c r="D475" s="2" t="str">
        <f>IFERROR(__xludf.DUMMYFUNCTION("""COMPUTED_VALUE"""),"4.0")</f>
        <v>4.0</v>
      </c>
    </row>
    <row r="476">
      <c r="A476" s="2" t="str">
        <f>IFERROR(__xludf.DUMMYFUNCTION("""COMPUTED_VALUE"""),"Leverkusen")</f>
        <v>Leverkusen</v>
      </c>
      <c r="B476" s="2"/>
      <c r="C476" s="2">
        <f>IFERROR(__xludf.DUMMYFUNCTION("""COMPUTED_VALUE"""),270.0)</f>
        <v>270</v>
      </c>
      <c r="D476" s="2" t="str">
        <f>IFERROR(__xludf.DUMMYFUNCTION("""COMPUTED_VALUE"""),"5.0")</f>
        <v>5.0</v>
      </c>
    </row>
    <row r="477">
      <c r="A477" s="2" t="str">
        <f>IFERROR(__xludf.DUMMYFUNCTION("""COMPUTED_VALUE"""),"Lienen")</f>
        <v>Lienen</v>
      </c>
      <c r="B477" s="2" t="str">
        <f>IFERROR(__xludf.DUMMYFUNCTION("""COMPUTED_VALUE"""),"Grundschule")</f>
        <v>Grundschule</v>
      </c>
      <c r="C477" s="2">
        <f>IFERROR(__xludf.DUMMYFUNCTION("""COMPUTED_VALUE"""),109.0)</f>
        <v>109</v>
      </c>
      <c r="D477" s="2" t="str">
        <f>IFERROR(__xludf.DUMMYFUNCTION("""COMPUTED_VALUE"""),"5.0")</f>
        <v>5.0</v>
      </c>
    </row>
    <row r="478">
      <c r="A478" s="2" t="str">
        <f>IFERROR(__xludf.DUMMYFUNCTION("""COMPUTED_VALUE"""),"Lindlar")</f>
        <v>Lindlar</v>
      </c>
      <c r="B478" s="2" t="str">
        <f>IFERROR(__xludf.DUMMYFUNCTION("""COMPUTED_VALUE"""),"Grundschule")</f>
        <v>Grundschule</v>
      </c>
      <c r="C478" s="2">
        <f>IFERROR(__xludf.DUMMYFUNCTION("""COMPUTED_VALUE"""),185.0)</f>
        <v>185</v>
      </c>
      <c r="D478" s="2" t="str">
        <f>IFERROR(__xludf.DUMMYFUNCTION("""COMPUTED_VALUE"""),"2.0")</f>
        <v>2.0</v>
      </c>
    </row>
    <row r="479">
      <c r="A479" s="2" t="str">
        <f>IFERROR(__xludf.DUMMYFUNCTION("""COMPUTED_VALUE"""),"Lippstadt")</f>
        <v>Lippstadt</v>
      </c>
      <c r="B479" s="2" t="str">
        <f>IFERROR(__xludf.DUMMYFUNCTION("""COMPUTED_VALUE"""),"Förderschule")</f>
        <v>Förderschule</v>
      </c>
      <c r="C479" s="2">
        <f>IFERROR(__xludf.DUMMYFUNCTION("""COMPUTED_VALUE"""),185.0)</f>
        <v>185</v>
      </c>
      <c r="D479" s="2" t="str">
        <f>IFERROR(__xludf.DUMMYFUNCTION("""COMPUTED_VALUE"""),"4.0")</f>
        <v>4.0</v>
      </c>
    </row>
    <row r="480">
      <c r="A480" s="2" t="str">
        <f>IFERROR(__xludf.DUMMYFUNCTION("""COMPUTED_VALUE"""),"Lippstadt")</f>
        <v>Lippstadt</v>
      </c>
      <c r="B480" s="2" t="str">
        <f>IFERROR(__xludf.DUMMYFUNCTION("""COMPUTED_VALUE"""),"Weiterbildungskolleg")</f>
        <v>Weiterbildungskolleg</v>
      </c>
      <c r="C480" s="2">
        <f>IFERROR(__xludf.DUMMYFUNCTION("""COMPUTED_VALUE"""),550.0)</f>
        <v>550</v>
      </c>
      <c r="D480" s="2" t="str">
        <f>IFERROR(__xludf.DUMMYFUNCTION("""COMPUTED_VALUE"""),"1.0")</f>
        <v>1.0</v>
      </c>
    </row>
    <row r="481">
      <c r="A481" s="2" t="str">
        <f>IFERROR(__xludf.DUMMYFUNCTION("""COMPUTED_VALUE"""),"Lippstadt")</f>
        <v>Lippstadt</v>
      </c>
      <c r="B481" s="2" t="str">
        <f>IFERROR(__xludf.DUMMYFUNCTION("""COMPUTED_VALUE"""),"Berufskolleg")</f>
        <v>Berufskolleg</v>
      </c>
      <c r="C481" s="2">
        <f>IFERROR(__xludf.DUMMYFUNCTION("""COMPUTED_VALUE"""),540.0)</f>
        <v>540</v>
      </c>
      <c r="D481" s="2" t="str">
        <f>IFERROR(__xludf.DUMMYFUNCTION("""COMPUTED_VALUE"""),"4.0")</f>
        <v>4.0</v>
      </c>
    </row>
    <row r="482">
      <c r="A482" s="2" t="str">
        <f>IFERROR(__xludf.DUMMYFUNCTION("""COMPUTED_VALUE"""),"Lohmar")</f>
        <v>Lohmar</v>
      </c>
      <c r="B482" s="2" t="str">
        <f>IFERROR(__xludf.DUMMYFUNCTION("""COMPUTED_VALUE"""),"Grundschule")</f>
        <v>Grundschule</v>
      </c>
      <c r="C482" s="2">
        <f>IFERROR(__xludf.DUMMYFUNCTION("""COMPUTED_VALUE"""),220.0)</f>
        <v>220</v>
      </c>
      <c r="D482" s="2" t="str">
        <f>IFERROR(__xludf.DUMMYFUNCTION("""COMPUTED_VALUE"""),"2.0")</f>
        <v>2.0</v>
      </c>
    </row>
    <row r="483">
      <c r="A483" s="2" t="str">
        <f>IFERROR(__xludf.DUMMYFUNCTION("""COMPUTED_VALUE"""),"Löhne")</f>
        <v>Löhne</v>
      </c>
      <c r="B483" s="2" t="str">
        <f>IFERROR(__xludf.DUMMYFUNCTION("""COMPUTED_VALUE"""),"Gesamtschule")</f>
        <v>Gesamtschule</v>
      </c>
      <c r="C483" s="2">
        <f>IFERROR(__xludf.DUMMYFUNCTION("""COMPUTED_VALUE"""),973.0)</f>
        <v>973</v>
      </c>
      <c r="D483" s="2" t="str">
        <f>IFERROR(__xludf.DUMMYFUNCTION("""COMPUTED_VALUE"""),"4.0")</f>
        <v>4.0</v>
      </c>
    </row>
    <row r="484">
      <c r="A484" s="2" t="str">
        <f>IFERROR(__xludf.DUMMYFUNCTION("""COMPUTED_VALUE"""),"Lübbecke")</f>
        <v>Lübbecke</v>
      </c>
      <c r="B484" s="2" t="str">
        <f>IFERROR(__xludf.DUMMYFUNCTION("""COMPUTED_VALUE"""),"Gymnasium")</f>
        <v>Gymnasium</v>
      </c>
      <c r="C484" s="2">
        <f>IFERROR(__xludf.DUMMYFUNCTION("""COMPUTED_VALUE"""),786.0)</f>
        <v>786</v>
      </c>
      <c r="D484" s="2" t="str">
        <f>IFERROR(__xludf.DUMMYFUNCTION("""COMPUTED_VALUE"""),"3.0")</f>
        <v>3.0</v>
      </c>
    </row>
    <row r="485">
      <c r="A485" s="2" t="str">
        <f>IFERROR(__xludf.DUMMYFUNCTION("""COMPUTED_VALUE"""),"Lüdenscheid")</f>
        <v>Lüdenscheid</v>
      </c>
      <c r="B485" s="2" t="str">
        <f>IFERROR(__xludf.DUMMYFUNCTION("""COMPUTED_VALUE"""),"Realschule")</f>
        <v>Realschule</v>
      </c>
      <c r="C485" s="2">
        <f>IFERROR(__xludf.DUMMYFUNCTION("""COMPUTED_VALUE"""),400.0)</f>
        <v>400</v>
      </c>
      <c r="D485" s="2" t="str">
        <f>IFERROR(__xludf.DUMMYFUNCTION("""COMPUTED_VALUE"""),"2.0")</f>
        <v>2.0</v>
      </c>
    </row>
    <row r="486">
      <c r="A486" s="2" t="str">
        <f>IFERROR(__xludf.DUMMYFUNCTION("""COMPUTED_VALUE"""),"Lüdenscheid")</f>
        <v>Lüdenscheid</v>
      </c>
      <c r="B486" s="2" t="str">
        <f>IFERROR(__xludf.DUMMYFUNCTION("""COMPUTED_VALUE"""),"Berufskolleg")</f>
        <v>Berufskolleg</v>
      </c>
      <c r="C486" s="2">
        <f>IFERROR(__xludf.DUMMYFUNCTION("""COMPUTED_VALUE"""),1450.0)</f>
        <v>1450</v>
      </c>
      <c r="D486" s="2" t="str">
        <f>IFERROR(__xludf.DUMMYFUNCTION("""COMPUTED_VALUE"""),"3.0")</f>
        <v>3.0</v>
      </c>
    </row>
    <row r="487">
      <c r="A487" s="2" t="str">
        <f>IFERROR(__xludf.DUMMYFUNCTION("""COMPUTED_VALUE"""),"Lüdenscheid")</f>
        <v>Lüdenscheid</v>
      </c>
      <c r="B487" s="2" t="str">
        <f>IFERROR(__xludf.DUMMYFUNCTION("""COMPUTED_VALUE"""),"Grundschule")</f>
        <v>Grundschule</v>
      </c>
      <c r="C487" s="2">
        <f>IFERROR(__xludf.DUMMYFUNCTION("""COMPUTED_VALUE"""),193.0)</f>
        <v>193</v>
      </c>
      <c r="D487" s="2" t="str">
        <f>IFERROR(__xludf.DUMMYFUNCTION("""COMPUTED_VALUE"""),"6.0")</f>
        <v>6.0</v>
      </c>
    </row>
    <row r="488">
      <c r="A488" s="2" t="str">
        <f>IFERROR(__xludf.DUMMYFUNCTION("""COMPUTED_VALUE"""),"Lüdenscheid")</f>
        <v>Lüdenscheid</v>
      </c>
      <c r="B488" s="2" t="str">
        <f>IFERROR(__xludf.DUMMYFUNCTION("""COMPUTED_VALUE"""),"Realschule")</f>
        <v>Realschule</v>
      </c>
      <c r="C488" s="2">
        <f>IFERROR(__xludf.DUMMYFUNCTION("""COMPUTED_VALUE"""),500.0)</f>
        <v>500</v>
      </c>
      <c r="D488" s="2" t="str">
        <f>IFERROR(__xludf.DUMMYFUNCTION("""COMPUTED_VALUE"""),"5.0")</f>
        <v>5.0</v>
      </c>
    </row>
    <row r="489">
      <c r="A489" s="2" t="str">
        <f>IFERROR(__xludf.DUMMYFUNCTION("""COMPUTED_VALUE"""),"Lüdenscheid")</f>
        <v>Lüdenscheid</v>
      </c>
      <c r="B489" s="2" t="str">
        <f>IFERROR(__xludf.DUMMYFUNCTION("""COMPUTED_VALUE"""),"Grundschule")</f>
        <v>Grundschule</v>
      </c>
      <c r="C489" s="2">
        <f>IFERROR(__xludf.DUMMYFUNCTION("""COMPUTED_VALUE"""),215.0)</f>
        <v>215</v>
      </c>
      <c r="D489" s="2" t="str">
        <f>IFERROR(__xludf.DUMMYFUNCTION("""COMPUTED_VALUE"""),"5.0")</f>
        <v>5.0</v>
      </c>
    </row>
    <row r="490">
      <c r="A490" s="2" t="str">
        <f>IFERROR(__xludf.DUMMYFUNCTION("""COMPUTED_VALUE"""),"Lüdinghausen")</f>
        <v>Lüdinghausen</v>
      </c>
      <c r="B490" s="2" t="str">
        <f>IFERROR(__xludf.DUMMYFUNCTION("""COMPUTED_VALUE"""),"Sekundarschule")</f>
        <v>Sekundarschule</v>
      </c>
      <c r="C490" s="2">
        <f>IFERROR(__xludf.DUMMYFUNCTION("""COMPUTED_VALUE"""),800.0)</f>
        <v>800</v>
      </c>
      <c r="D490" s="2" t="str">
        <f>IFERROR(__xludf.DUMMYFUNCTION("""COMPUTED_VALUE"""),"2.0")</f>
        <v>2.0</v>
      </c>
    </row>
    <row r="491">
      <c r="A491" s="2" t="str">
        <f>IFERROR(__xludf.DUMMYFUNCTION("""COMPUTED_VALUE"""),"Lüdinghausen")</f>
        <v>Lüdinghausen</v>
      </c>
      <c r="B491" s="2" t="str">
        <f>IFERROR(__xludf.DUMMYFUNCTION("""COMPUTED_VALUE"""),"Gymnasium")</f>
        <v>Gymnasium</v>
      </c>
      <c r="C491" s="2">
        <f>IFERROR(__xludf.DUMMYFUNCTION("""COMPUTED_VALUE"""),740.0)</f>
        <v>740</v>
      </c>
      <c r="D491" s="2" t="str">
        <f>IFERROR(__xludf.DUMMYFUNCTION("""COMPUTED_VALUE"""),"5.0")</f>
        <v>5.0</v>
      </c>
    </row>
    <row r="492">
      <c r="A492" s="2" t="str">
        <f>IFERROR(__xludf.DUMMYFUNCTION("""COMPUTED_VALUE"""),"Lügde")</f>
        <v>Lügde</v>
      </c>
      <c r="B492" s="2" t="str">
        <f>IFERROR(__xludf.DUMMYFUNCTION("""COMPUTED_VALUE"""),"Grundschule")</f>
        <v>Grundschule</v>
      </c>
      <c r="C492" s="2">
        <f>IFERROR(__xludf.DUMMYFUNCTION("""COMPUTED_VALUE"""),100.0)</f>
        <v>100</v>
      </c>
      <c r="D492" s="2" t="str">
        <f>IFERROR(__xludf.DUMMYFUNCTION("""COMPUTED_VALUE"""),"4.0")</f>
        <v>4.0</v>
      </c>
    </row>
    <row r="493">
      <c r="A493" s="2" t="str">
        <f>IFERROR(__xludf.DUMMYFUNCTION("""COMPUTED_VALUE"""),"Lünen")</f>
        <v>Lünen</v>
      </c>
      <c r="B493" s="2" t="str">
        <f>IFERROR(__xludf.DUMMYFUNCTION("""COMPUTED_VALUE"""),"Gymnasium")</f>
        <v>Gymnasium</v>
      </c>
      <c r="C493" s="2">
        <f>IFERROR(__xludf.DUMMYFUNCTION("""COMPUTED_VALUE"""),850.0)</f>
        <v>850</v>
      </c>
      <c r="D493" s="2" t="str">
        <f>IFERROR(__xludf.DUMMYFUNCTION("""COMPUTED_VALUE"""),"4.0")</f>
        <v>4.0</v>
      </c>
    </row>
    <row r="494">
      <c r="A494" s="2" t="str">
        <f>IFERROR(__xludf.DUMMYFUNCTION("""COMPUTED_VALUE"""),"Lünen")</f>
        <v>Lünen</v>
      </c>
      <c r="B494" s="2" t="str">
        <f>IFERROR(__xludf.DUMMYFUNCTION("""COMPUTED_VALUE"""),"Hauptschule")</f>
        <v>Hauptschule</v>
      </c>
      <c r="C494" s="2">
        <f>IFERROR(__xludf.DUMMYFUNCTION("""COMPUTED_VALUE"""),380.0)</f>
        <v>380</v>
      </c>
      <c r="D494" s="2" t="str">
        <f>IFERROR(__xludf.DUMMYFUNCTION("""COMPUTED_VALUE"""),"5.0")</f>
        <v>5.0</v>
      </c>
    </row>
    <row r="495">
      <c r="A495" s="2" t="str">
        <f>IFERROR(__xludf.DUMMYFUNCTION("""COMPUTED_VALUE"""),"Lünen")</f>
        <v>Lünen</v>
      </c>
      <c r="B495" s="2" t="str">
        <f>IFERROR(__xludf.DUMMYFUNCTION("""COMPUTED_VALUE"""),"Grundschule")</f>
        <v>Grundschule</v>
      </c>
      <c r="C495" s="2">
        <f>IFERROR(__xludf.DUMMYFUNCTION("""COMPUTED_VALUE"""),290.0)</f>
        <v>290</v>
      </c>
      <c r="D495" s="2" t="str">
        <f>IFERROR(__xludf.DUMMYFUNCTION("""COMPUTED_VALUE"""),"1.0")</f>
        <v>1.0</v>
      </c>
    </row>
    <row r="496">
      <c r="A496" s="2" t="str">
        <f>IFERROR(__xludf.DUMMYFUNCTION("""COMPUTED_VALUE"""),"Lünen")</f>
        <v>Lünen</v>
      </c>
      <c r="B496" s="2" t="str">
        <f>IFERROR(__xludf.DUMMYFUNCTION("""COMPUTED_VALUE"""),"Berufskolleg")</f>
        <v>Berufskolleg</v>
      </c>
      <c r="C496" s="2">
        <f>IFERROR(__xludf.DUMMYFUNCTION("""COMPUTED_VALUE"""),2000.0)</f>
        <v>2000</v>
      </c>
      <c r="D496" s="2" t="str">
        <f>IFERROR(__xludf.DUMMYFUNCTION("""COMPUTED_VALUE"""),"2.0")</f>
        <v>2.0</v>
      </c>
    </row>
    <row r="497">
      <c r="A497" s="2" t="str">
        <f>IFERROR(__xludf.DUMMYFUNCTION("""COMPUTED_VALUE"""),"Lünen")</f>
        <v>Lünen</v>
      </c>
      <c r="B497" s="2" t="str">
        <f>IFERROR(__xludf.DUMMYFUNCTION("""COMPUTED_VALUE"""),"Realschule")</f>
        <v>Realschule</v>
      </c>
      <c r="C497" s="2">
        <f>IFERROR(__xludf.DUMMYFUNCTION("""COMPUTED_VALUE"""),580.0)</f>
        <v>580</v>
      </c>
      <c r="D497" s="2" t="str">
        <f>IFERROR(__xludf.DUMMYFUNCTION("""COMPUTED_VALUE"""),"3.0")</f>
        <v>3.0</v>
      </c>
    </row>
    <row r="498">
      <c r="A498" s="2" t="str">
        <f>IFERROR(__xludf.DUMMYFUNCTION("""COMPUTED_VALUE"""),"Lünen")</f>
        <v>Lünen</v>
      </c>
      <c r="B498" s="2" t="str">
        <f>IFERROR(__xludf.DUMMYFUNCTION("""COMPUTED_VALUE"""),"Gymnasium")</f>
        <v>Gymnasium</v>
      </c>
      <c r="C498" s="2">
        <f>IFERROR(__xludf.DUMMYFUNCTION("""COMPUTED_VALUE"""),690.0)</f>
        <v>690</v>
      </c>
      <c r="D498" s="2" t="str">
        <f>IFERROR(__xludf.DUMMYFUNCTION("""COMPUTED_VALUE"""),"4.0")</f>
        <v>4.0</v>
      </c>
    </row>
    <row r="499">
      <c r="A499" s="2" t="str">
        <f>IFERROR(__xludf.DUMMYFUNCTION("""COMPUTED_VALUE"""),"Marl")</f>
        <v>Marl</v>
      </c>
      <c r="B499" s="2" t="str">
        <f>IFERROR(__xludf.DUMMYFUNCTION("""COMPUTED_VALUE"""),"Grundschule")</f>
        <v>Grundschule</v>
      </c>
      <c r="C499" s="2">
        <f>IFERROR(__xludf.DUMMYFUNCTION("""COMPUTED_VALUE"""),190.0)</f>
        <v>190</v>
      </c>
      <c r="D499" s="2" t="str">
        <f>IFERROR(__xludf.DUMMYFUNCTION("""COMPUTED_VALUE"""),"5.0")</f>
        <v>5.0</v>
      </c>
    </row>
    <row r="500">
      <c r="A500" s="2" t="str">
        <f>IFERROR(__xludf.DUMMYFUNCTION("""COMPUTED_VALUE"""),"Marl")</f>
        <v>Marl</v>
      </c>
      <c r="B500" s="2" t="str">
        <f>IFERROR(__xludf.DUMMYFUNCTION("""COMPUTED_VALUE"""),"Gymnasium")</f>
        <v>Gymnasium</v>
      </c>
      <c r="C500" s="2">
        <f>IFERROR(__xludf.DUMMYFUNCTION("""COMPUTED_VALUE"""),777.0)</f>
        <v>777</v>
      </c>
      <c r="D500" s="2" t="str">
        <f>IFERROR(__xludf.DUMMYFUNCTION("""COMPUTED_VALUE"""),"3.0")</f>
        <v>3.0</v>
      </c>
    </row>
    <row r="501">
      <c r="A501" s="2" t="str">
        <f>IFERROR(__xludf.DUMMYFUNCTION("""COMPUTED_VALUE"""),"Marl")</f>
        <v>Marl</v>
      </c>
      <c r="B501" s="2" t="str">
        <f>IFERROR(__xludf.DUMMYFUNCTION("""COMPUTED_VALUE"""),"Grundschule")</f>
        <v>Grundschule</v>
      </c>
      <c r="C501" s="2">
        <f>IFERROR(__xludf.DUMMYFUNCTION("""COMPUTED_VALUE"""),220.0)</f>
        <v>220</v>
      </c>
      <c r="D501" s="2" t="str">
        <f>IFERROR(__xludf.DUMMYFUNCTION("""COMPUTED_VALUE"""),"3.0")</f>
        <v>3.0</v>
      </c>
    </row>
    <row r="502">
      <c r="A502" s="2" t="str">
        <f>IFERROR(__xludf.DUMMYFUNCTION("""COMPUTED_VALUE"""),"Marl")</f>
        <v>Marl</v>
      </c>
      <c r="B502" s="2" t="str">
        <f>IFERROR(__xludf.DUMMYFUNCTION("""COMPUTED_VALUE"""),"Grundschule")</f>
        <v>Grundschule</v>
      </c>
      <c r="C502" s="2">
        <f>IFERROR(__xludf.DUMMYFUNCTION("""COMPUTED_VALUE"""),225.0)</f>
        <v>225</v>
      </c>
      <c r="D502" s="2" t="str">
        <f>IFERROR(__xludf.DUMMYFUNCTION("""COMPUTED_VALUE"""),"6.0")</f>
        <v>6.0</v>
      </c>
    </row>
    <row r="503">
      <c r="A503" s="2" t="str">
        <f>IFERROR(__xludf.DUMMYFUNCTION("""COMPUTED_VALUE"""),"Marl")</f>
        <v>Marl</v>
      </c>
      <c r="B503" s="2" t="str">
        <f>IFERROR(__xludf.DUMMYFUNCTION("""COMPUTED_VALUE"""),"Hauptschule")</f>
        <v>Hauptschule</v>
      </c>
      <c r="C503" s="2">
        <f>IFERROR(__xludf.DUMMYFUNCTION("""COMPUTED_VALUE"""),270.0)</f>
        <v>270</v>
      </c>
      <c r="D503" s="2" t="str">
        <f>IFERROR(__xludf.DUMMYFUNCTION("""COMPUTED_VALUE"""),"3.0")</f>
        <v>3.0</v>
      </c>
    </row>
    <row r="504">
      <c r="A504" s="2" t="str">
        <f>IFERROR(__xludf.DUMMYFUNCTION("""COMPUTED_VALUE"""),"Mechernich")</f>
        <v>Mechernich</v>
      </c>
      <c r="B504" s="2" t="str">
        <f>IFERROR(__xludf.DUMMYFUNCTION("""COMPUTED_VALUE"""),"Gesamtschule")</f>
        <v>Gesamtschule</v>
      </c>
      <c r="C504" s="2">
        <f>IFERROR(__xludf.DUMMYFUNCTION("""COMPUTED_VALUE"""),950.0)</f>
        <v>950</v>
      </c>
      <c r="D504" s="2" t="str">
        <f>IFERROR(__xludf.DUMMYFUNCTION("""COMPUTED_VALUE"""),"2.0")</f>
        <v>2.0</v>
      </c>
    </row>
    <row r="505">
      <c r="A505" s="2" t="str">
        <f>IFERROR(__xludf.DUMMYFUNCTION("""COMPUTED_VALUE"""),"Meckenheim")</f>
        <v>Meckenheim</v>
      </c>
      <c r="B505" s="2" t="str">
        <f>IFERROR(__xludf.DUMMYFUNCTION("""COMPUTED_VALUE"""),"Gymnasium")</f>
        <v>Gymnasium</v>
      </c>
      <c r="C505" s="2">
        <f>IFERROR(__xludf.DUMMYFUNCTION("""COMPUTED_VALUE"""),720.0)</f>
        <v>720</v>
      </c>
      <c r="D505" s="2" t="str">
        <f>IFERROR(__xludf.DUMMYFUNCTION("""COMPUTED_VALUE"""),"5.0")</f>
        <v>5.0</v>
      </c>
    </row>
    <row r="506">
      <c r="A506" s="2" t="str">
        <f>IFERROR(__xludf.DUMMYFUNCTION("""COMPUTED_VALUE"""),"Meerbusch")</f>
        <v>Meerbusch</v>
      </c>
      <c r="B506" s="2" t="str">
        <f>IFERROR(__xludf.DUMMYFUNCTION("""COMPUTED_VALUE"""),"Grundschule")</f>
        <v>Grundschule</v>
      </c>
      <c r="C506" s="2">
        <f>IFERROR(__xludf.DUMMYFUNCTION("""COMPUTED_VALUE"""),298.0)</f>
        <v>298</v>
      </c>
      <c r="D506" s="2" t="str">
        <f>IFERROR(__xludf.DUMMYFUNCTION("""COMPUTED_VALUE"""),"3.0")</f>
        <v>3.0</v>
      </c>
    </row>
    <row r="507">
      <c r="A507" s="2" t="str">
        <f>IFERROR(__xludf.DUMMYFUNCTION("""COMPUTED_VALUE"""),"Meerbusch")</f>
        <v>Meerbusch</v>
      </c>
      <c r="B507" s="2" t="str">
        <f>IFERROR(__xludf.DUMMYFUNCTION("""COMPUTED_VALUE"""),"Gymnasium")</f>
        <v>Gymnasium</v>
      </c>
      <c r="C507" s="2">
        <f>IFERROR(__xludf.DUMMYFUNCTION("""COMPUTED_VALUE"""),932.0)</f>
        <v>932</v>
      </c>
      <c r="D507" s="2" t="str">
        <f>IFERROR(__xludf.DUMMYFUNCTION("""COMPUTED_VALUE"""),"3.0")</f>
        <v>3.0</v>
      </c>
    </row>
    <row r="508">
      <c r="A508" s="2" t="str">
        <f>IFERROR(__xludf.DUMMYFUNCTION("""COMPUTED_VALUE"""),"Meinerzhagen")</f>
        <v>Meinerzhagen</v>
      </c>
      <c r="B508" s="2" t="str">
        <f>IFERROR(__xludf.DUMMYFUNCTION("""COMPUTED_VALUE"""),"Grundschule")</f>
        <v>Grundschule</v>
      </c>
      <c r="C508" s="2">
        <f>IFERROR(__xludf.DUMMYFUNCTION("""COMPUTED_VALUE"""),270.0)</f>
        <v>270</v>
      </c>
      <c r="D508" s="2" t="str">
        <f>IFERROR(__xludf.DUMMYFUNCTION("""COMPUTED_VALUE"""),"4.0")</f>
        <v>4.0</v>
      </c>
    </row>
    <row r="509">
      <c r="A509" s="2" t="str">
        <f>IFERROR(__xludf.DUMMYFUNCTION("""COMPUTED_VALUE"""),"Menden")</f>
        <v>Menden</v>
      </c>
      <c r="B509" s="2" t="str">
        <f>IFERROR(__xludf.DUMMYFUNCTION("""COMPUTED_VALUE"""),"Berufskolleg")</f>
        <v>Berufskolleg</v>
      </c>
      <c r="C509" s="2">
        <f>IFERROR(__xludf.DUMMYFUNCTION("""COMPUTED_VALUE"""),510.0)</f>
        <v>510</v>
      </c>
      <c r="D509" s="2" t="str">
        <f>IFERROR(__xludf.DUMMYFUNCTION("""COMPUTED_VALUE"""),"3.0")</f>
        <v>3.0</v>
      </c>
    </row>
    <row r="510">
      <c r="A510" s="2" t="str">
        <f>IFERROR(__xludf.DUMMYFUNCTION("""COMPUTED_VALUE"""),"Menden")</f>
        <v>Menden</v>
      </c>
      <c r="B510" s="2" t="str">
        <f>IFERROR(__xludf.DUMMYFUNCTION("""COMPUTED_VALUE"""),"Grundschule")</f>
        <v>Grundschule</v>
      </c>
      <c r="C510" s="2">
        <f>IFERROR(__xludf.DUMMYFUNCTION("""COMPUTED_VALUE"""),355.0)</f>
        <v>355</v>
      </c>
      <c r="D510" s="2" t="str">
        <f>IFERROR(__xludf.DUMMYFUNCTION("""COMPUTED_VALUE"""),"5.0")</f>
        <v>5.0</v>
      </c>
    </row>
    <row r="511">
      <c r="A511" s="2" t="str">
        <f>IFERROR(__xludf.DUMMYFUNCTION("""COMPUTED_VALUE"""),"Menden")</f>
        <v>Menden</v>
      </c>
      <c r="B511" s="2" t="str">
        <f>IFERROR(__xludf.DUMMYFUNCTION("""COMPUTED_VALUE"""),"Gymnasium")</f>
        <v>Gymnasium</v>
      </c>
      <c r="C511" s="2">
        <f>IFERROR(__xludf.DUMMYFUNCTION("""COMPUTED_VALUE"""),930.0)</f>
        <v>930</v>
      </c>
      <c r="D511" s="2" t="str">
        <f>IFERROR(__xludf.DUMMYFUNCTION("""COMPUTED_VALUE"""),"2.0")</f>
        <v>2.0</v>
      </c>
    </row>
    <row r="512">
      <c r="A512" s="2" t="str">
        <f>IFERROR(__xludf.DUMMYFUNCTION("""COMPUTED_VALUE"""),"Merzenich")</f>
        <v>Merzenich</v>
      </c>
      <c r="B512" s="2" t="str">
        <f>IFERROR(__xludf.DUMMYFUNCTION("""COMPUTED_VALUE"""),"Grundschule")</f>
        <v>Grundschule</v>
      </c>
      <c r="C512" s="2">
        <f>IFERROR(__xludf.DUMMYFUNCTION("""COMPUTED_VALUE"""),110.0)</f>
        <v>110</v>
      </c>
      <c r="D512" s="2" t="str">
        <f>IFERROR(__xludf.DUMMYFUNCTION("""COMPUTED_VALUE"""),"6.0")</f>
        <v>6.0</v>
      </c>
    </row>
    <row r="513">
      <c r="A513" s="2" t="str">
        <f>IFERROR(__xludf.DUMMYFUNCTION("""COMPUTED_VALUE"""),"Meschede")</f>
        <v>Meschede</v>
      </c>
      <c r="B513" s="2" t="str">
        <f>IFERROR(__xludf.DUMMYFUNCTION("""COMPUTED_VALUE"""),"Gymnasium")</f>
        <v>Gymnasium</v>
      </c>
      <c r="C513" s="2">
        <f>IFERROR(__xludf.DUMMYFUNCTION("""COMPUTED_VALUE"""),610.0)</f>
        <v>610</v>
      </c>
      <c r="D513" s="2" t="str">
        <f>IFERROR(__xludf.DUMMYFUNCTION("""COMPUTED_VALUE"""),"4.0")</f>
        <v>4.0</v>
      </c>
    </row>
    <row r="514">
      <c r="A514" s="2" t="str">
        <f>IFERROR(__xludf.DUMMYFUNCTION("""COMPUTED_VALUE"""),"Meschede")</f>
        <v>Meschede</v>
      </c>
      <c r="B514" s="2" t="str">
        <f>IFERROR(__xludf.DUMMYFUNCTION("""COMPUTED_VALUE"""),"Grundschule")</f>
        <v>Grundschule</v>
      </c>
      <c r="C514" s="2">
        <f>IFERROR(__xludf.DUMMYFUNCTION("""COMPUTED_VALUE"""),116.0)</f>
        <v>116</v>
      </c>
      <c r="D514" s="2" t="str">
        <f>IFERROR(__xludf.DUMMYFUNCTION("""COMPUTED_VALUE"""),"3.0")</f>
        <v>3.0</v>
      </c>
    </row>
    <row r="515">
      <c r="A515" s="2" t="str">
        <f>IFERROR(__xludf.DUMMYFUNCTION("""COMPUTED_VALUE"""),"Meschede")</f>
        <v>Meschede</v>
      </c>
      <c r="B515" s="2" t="str">
        <f>IFERROR(__xludf.DUMMYFUNCTION("""COMPUTED_VALUE"""),"Realschule")</f>
        <v>Realschule</v>
      </c>
      <c r="C515" s="2">
        <f>IFERROR(__xludf.DUMMYFUNCTION("""COMPUTED_VALUE"""),450.0)</f>
        <v>450</v>
      </c>
      <c r="D515" s="2" t="str">
        <f>IFERROR(__xludf.DUMMYFUNCTION("""COMPUTED_VALUE"""),"5.0")</f>
        <v>5.0</v>
      </c>
    </row>
    <row r="516">
      <c r="A516" s="2" t="str">
        <f>IFERROR(__xludf.DUMMYFUNCTION("""COMPUTED_VALUE"""),"Metelen")</f>
        <v>Metelen</v>
      </c>
      <c r="B516" s="2" t="str">
        <f>IFERROR(__xludf.DUMMYFUNCTION("""COMPUTED_VALUE"""),"Grundschule")</f>
        <v>Grundschule</v>
      </c>
      <c r="C516" s="2">
        <f>IFERROR(__xludf.DUMMYFUNCTION("""COMPUTED_VALUE"""),260.0)</f>
        <v>260</v>
      </c>
      <c r="D516" s="2" t="str">
        <f>IFERROR(__xludf.DUMMYFUNCTION("""COMPUTED_VALUE"""),"1.0")</f>
        <v>1.0</v>
      </c>
    </row>
    <row r="517">
      <c r="A517" s="2" t="str">
        <f>IFERROR(__xludf.DUMMYFUNCTION("""COMPUTED_VALUE"""),"Mettingen")</f>
        <v>Mettingen</v>
      </c>
      <c r="B517" s="2" t="str">
        <f>IFERROR(__xludf.DUMMYFUNCTION("""COMPUTED_VALUE"""),"Realschule")</f>
        <v>Realschule</v>
      </c>
      <c r="C517" s="2">
        <f>IFERROR(__xludf.DUMMYFUNCTION("""COMPUTED_VALUE"""),510.0)</f>
        <v>510</v>
      </c>
      <c r="D517" s="2" t="str">
        <f>IFERROR(__xludf.DUMMYFUNCTION("""COMPUTED_VALUE"""),"2.0")</f>
        <v>2.0</v>
      </c>
    </row>
    <row r="518">
      <c r="A518" s="2" t="str">
        <f>IFERROR(__xludf.DUMMYFUNCTION("""COMPUTED_VALUE"""),"Mettingen")</f>
        <v>Mettingen</v>
      </c>
      <c r="B518" s="2" t="str">
        <f>IFERROR(__xludf.DUMMYFUNCTION("""COMPUTED_VALUE"""),"Grundschule")</f>
        <v>Grundschule</v>
      </c>
      <c r="C518" s="2">
        <f>IFERROR(__xludf.DUMMYFUNCTION("""COMPUTED_VALUE"""),259.0)</f>
        <v>259</v>
      </c>
      <c r="D518" s="2" t="str">
        <f>IFERROR(__xludf.DUMMYFUNCTION("""COMPUTED_VALUE"""),"3.0")</f>
        <v>3.0</v>
      </c>
    </row>
    <row r="519">
      <c r="A519" s="2" t="str">
        <f>IFERROR(__xludf.DUMMYFUNCTION("""COMPUTED_VALUE"""),"Mettmann")</f>
        <v>Mettmann</v>
      </c>
      <c r="B519" s="2" t="str">
        <f>IFERROR(__xludf.DUMMYFUNCTION("""COMPUTED_VALUE"""),"Grundschule")</f>
        <v>Grundschule</v>
      </c>
      <c r="C519" s="2">
        <f>IFERROR(__xludf.DUMMYFUNCTION("""COMPUTED_VALUE"""),318.0)</f>
        <v>318</v>
      </c>
      <c r="D519" s="2" t="str">
        <f>IFERROR(__xludf.DUMMYFUNCTION("""COMPUTED_VALUE"""),"6.0")</f>
        <v>6.0</v>
      </c>
    </row>
    <row r="520">
      <c r="A520" s="2" t="str">
        <f>IFERROR(__xludf.DUMMYFUNCTION("""COMPUTED_VALUE"""),"Mettmann")</f>
        <v>Mettmann</v>
      </c>
      <c r="B520" s="2" t="str">
        <f>IFERROR(__xludf.DUMMYFUNCTION("""COMPUTED_VALUE"""),"Grundschule")</f>
        <v>Grundschule</v>
      </c>
      <c r="C520" s="2">
        <f>IFERROR(__xludf.DUMMYFUNCTION("""COMPUTED_VALUE"""),260.0)</f>
        <v>260</v>
      </c>
      <c r="D520" s="2"/>
    </row>
    <row r="521">
      <c r="A521" s="2" t="str">
        <f>IFERROR(__xludf.DUMMYFUNCTION("""COMPUTED_VALUE"""),"Mettmann")</f>
        <v>Mettmann</v>
      </c>
      <c r="B521" s="2" t="str">
        <f>IFERROR(__xludf.DUMMYFUNCTION("""COMPUTED_VALUE"""),"Gymnasium")</f>
        <v>Gymnasium</v>
      </c>
      <c r="C521" s="2">
        <f>IFERROR(__xludf.DUMMYFUNCTION("""COMPUTED_VALUE"""),846.0)</f>
        <v>846</v>
      </c>
      <c r="D521" s="2" t="str">
        <f>IFERROR(__xludf.DUMMYFUNCTION("""COMPUTED_VALUE"""),"3.0")</f>
        <v>3.0</v>
      </c>
    </row>
    <row r="522">
      <c r="A522" s="2" t="str">
        <f>IFERROR(__xludf.DUMMYFUNCTION("""COMPUTED_VALUE"""),"Minden")</f>
        <v>Minden</v>
      </c>
      <c r="B522" s="2" t="str">
        <f>IFERROR(__xludf.DUMMYFUNCTION("""COMPUTED_VALUE"""),"Gymnasium")</f>
        <v>Gymnasium</v>
      </c>
      <c r="C522" s="2">
        <f>IFERROR(__xludf.DUMMYFUNCTION("""COMPUTED_VALUE"""),900.0)</f>
        <v>900</v>
      </c>
      <c r="D522" s="2" t="str">
        <f>IFERROR(__xludf.DUMMYFUNCTION("""COMPUTED_VALUE"""),"3.0")</f>
        <v>3.0</v>
      </c>
    </row>
    <row r="523">
      <c r="A523" s="2" t="str">
        <f>IFERROR(__xludf.DUMMYFUNCTION("""COMPUTED_VALUE"""),"Minden")</f>
        <v>Minden</v>
      </c>
      <c r="B523" s="2" t="str">
        <f>IFERROR(__xludf.DUMMYFUNCTION("""COMPUTED_VALUE"""),"Förderschule")</f>
        <v>Förderschule</v>
      </c>
      <c r="C523" s="2">
        <f>IFERROR(__xludf.DUMMYFUNCTION("""COMPUTED_VALUE"""),200.0)</f>
        <v>200</v>
      </c>
      <c r="D523" s="2" t="str">
        <f>IFERROR(__xludf.DUMMYFUNCTION("""COMPUTED_VALUE"""),"6.0")</f>
        <v>6.0</v>
      </c>
    </row>
    <row r="524">
      <c r="A524" s="2" t="str">
        <f>IFERROR(__xludf.DUMMYFUNCTION("""COMPUTED_VALUE"""),"Minden")</f>
        <v>Minden</v>
      </c>
      <c r="B524" s="2" t="str">
        <f>IFERROR(__xludf.DUMMYFUNCTION("""COMPUTED_VALUE"""),"Gesamtschule")</f>
        <v>Gesamtschule</v>
      </c>
      <c r="C524" s="2">
        <f>IFERROR(__xludf.DUMMYFUNCTION("""COMPUTED_VALUE"""),1150.0)</f>
        <v>1150</v>
      </c>
      <c r="D524" s="2" t="str">
        <f>IFERROR(__xludf.DUMMYFUNCTION("""COMPUTED_VALUE"""),"3.0")</f>
        <v>3.0</v>
      </c>
    </row>
    <row r="525">
      <c r="A525" s="2" t="str">
        <f>IFERROR(__xludf.DUMMYFUNCTION("""COMPUTED_VALUE"""),"Minden")</f>
        <v>Minden</v>
      </c>
      <c r="B525" s="2" t="str">
        <f>IFERROR(__xludf.DUMMYFUNCTION("""COMPUTED_VALUE"""),"PRIMUS-Schule")</f>
        <v>PRIMUS-Schule</v>
      </c>
      <c r="C525" s="2">
        <f>IFERROR(__xludf.DUMMYFUNCTION("""COMPUTED_VALUE"""),720.0)</f>
        <v>720</v>
      </c>
      <c r="D525" s="2" t="str">
        <f>IFERROR(__xludf.DUMMYFUNCTION("""COMPUTED_VALUE"""),"5.0")</f>
        <v>5.0</v>
      </c>
    </row>
    <row r="526">
      <c r="A526" s="2" t="str">
        <f>IFERROR(__xludf.DUMMYFUNCTION("""COMPUTED_VALUE"""),"Minden")</f>
        <v>Minden</v>
      </c>
      <c r="B526" s="2" t="str">
        <f>IFERROR(__xludf.DUMMYFUNCTION("""COMPUTED_VALUE"""),"Gymnasium")</f>
        <v>Gymnasium</v>
      </c>
      <c r="C526" s="2">
        <f>IFERROR(__xludf.DUMMYFUNCTION("""COMPUTED_VALUE"""),864.0)</f>
        <v>864</v>
      </c>
      <c r="D526" s="2" t="str">
        <f>IFERROR(__xludf.DUMMYFUNCTION("""COMPUTED_VALUE"""),"1.0")</f>
        <v>1.0</v>
      </c>
    </row>
    <row r="527">
      <c r="A527" s="2" t="str">
        <f>IFERROR(__xludf.DUMMYFUNCTION("""COMPUTED_VALUE"""),"Minden")</f>
        <v>Minden</v>
      </c>
      <c r="B527" s="2" t="str">
        <f>IFERROR(__xludf.DUMMYFUNCTION("""COMPUTED_VALUE"""),"Weiterbildungskolleg")</f>
        <v>Weiterbildungskolleg</v>
      </c>
      <c r="C527" s="2">
        <f>IFERROR(__xludf.DUMMYFUNCTION("""COMPUTED_VALUE"""),630.0)</f>
        <v>630</v>
      </c>
      <c r="D527" s="2" t="str">
        <f>IFERROR(__xludf.DUMMYFUNCTION("""COMPUTED_VALUE"""),"4.0")</f>
        <v>4.0</v>
      </c>
    </row>
    <row r="528">
      <c r="A528" s="2" t="str">
        <f>IFERROR(__xludf.DUMMYFUNCTION("""COMPUTED_VALUE"""),"Moers")</f>
        <v>Moers</v>
      </c>
      <c r="B528" s="2" t="str">
        <f>IFERROR(__xludf.DUMMYFUNCTION("""COMPUTED_VALUE"""),"Gymnasium")</f>
        <v>Gymnasium</v>
      </c>
      <c r="C528" s="2">
        <f>IFERROR(__xludf.DUMMYFUNCTION("""COMPUTED_VALUE"""),900.0)</f>
        <v>900</v>
      </c>
      <c r="D528" s="2" t="str">
        <f>IFERROR(__xludf.DUMMYFUNCTION("""COMPUTED_VALUE"""),"4.0")</f>
        <v>4.0</v>
      </c>
    </row>
    <row r="529">
      <c r="A529" s="2" t="str">
        <f>IFERROR(__xludf.DUMMYFUNCTION("""COMPUTED_VALUE"""),"Moers")</f>
        <v>Moers</v>
      </c>
      <c r="B529" s="2" t="str">
        <f>IFERROR(__xludf.DUMMYFUNCTION("""COMPUTED_VALUE"""),"Förderschule")</f>
        <v>Förderschule</v>
      </c>
      <c r="C529" s="2">
        <f>IFERROR(__xludf.DUMMYFUNCTION("""COMPUTED_VALUE"""),125.0)</f>
        <v>125</v>
      </c>
      <c r="D529" s="2" t="str">
        <f>IFERROR(__xludf.DUMMYFUNCTION("""COMPUTED_VALUE"""),"3.0")</f>
        <v>3.0</v>
      </c>
    </row>
    <row r="530">
      <c r="A530" s="2" t="str">
        <f>IFERROR(__xludf.DUMMYFUNCTION("""COMPUTED_VALUE"""),"Moers")</f>
        <v>Moers</v>
      </c>
      <c r="B530" s="2" t="str">
        <f>IFERROR(__xludf.DUMMYFUNCTION("""COMPUTED_VALUE"""),"Realschule")</f>
        <v>Realschule</v>
      </c>
      <c r="C530" s="2">
        <f>IFERROR(__xludf.DUMMYFUNCTION("""COMPUTED_VALUE"""),640.0)</f>
        <v>640</v>
      </c>
      <c r="D530" s="2" t="str">
        <f>IFERROR(__xludf.DUMMYFUNCTION("""COMPUTED_VALUE"""),"4.0")</f>
        <v>4.0</v>
      </c>
    </row>
    <row r="531">
      <c r="A531" s="2" t="str">
        <f>IFERROR(__xludf.DUMMYFUNCTION("""COMPUTED_VALUE"""),"Möhnesee")</f>
        <v>Möhnesee</v>
      </c>
      <c r="B531" s="2" t="str">
        <f>IFERROR(__xludf.DUMMYFUNCTION("""COMPUTED_VALUE"""),"Sekundarschule")</f>
        <v>Sekundarschule</v>
      </c>
      <c r="C531" s="2">
        <f>IFERROR(__xludf.DUMMYFUNCTION("""COMPUTED_VALUE"""),390.0)</f>
        <v>390</v>
      </c>
      <c r="D531" s="2" t="str">
        <f>IFERROR(__xludf.DUMMYFUNCTION("""COMPUTED_VALUE"""),"4.0")</f>
        <v>4.0</v>
      </c>
    </row>
    <row r="532">
      <c r="A532" s="2" t="str">
        <f>IFERROR(__xludf.DUMMYFUNCTION("""COMPUTED_VALUE"""),"Mönchengladbach")</f>
        <v>Mönchengladbach</v>
      </c>
      <c r="B532" s="2" t="str">
        <f>IFERROR(__xludf.DUMMYFUNCTION("""COMPUTED_VALUE"""),"Berufskolleg")</f>
        <v>Berufskolleg</v>
      </c>
      <c r="C532" s="2">
        <f>IFERROR(__xludf.DUMMYFUNCTION("""COMPUTED_VALUE"""),380.0)</f>
        <v>380</v>
      </c>
      <c r="D532" s="2" t="str">
        <f>IFERROR(__xludf.DUMMYFUNCTION("""COMPUTED_VALUE"""),"2.0")</f>
        <v>2.0</v>
      </c>
    </row>
    <row r="533">
      <c r="A533" s="2" t="str">
        <f>IFERROR(__xludf.DUMMYFUNCTION("""COMPUTED_VALUE"""),"Mönchengladbach")</f>
        <v>Mönchengladbach</v>
      </c>
      <c r="B533" s="2" t="str">
        <f>IFERROR(__xludf.DUMMYFUNCTION("""COMPUTED_VALUE"""),"Berufskolleg")</f>
        <v>Berufskolleg</v>
      </c>
      <c r="C533" s="2">
        <f>IFERROR(__xludf.DUMMYFUNCTION("""COMPUTED_VALUE"""),2000.0)</f>
        <v>2000</v>
      </c>
      <c r="D533" s="2" t="str">
        <f>IFERROR(__xludf.DUMMYFUNCTION("""COMPUTED_VALUE"""),"4.0")</f>
        <v>4.0</v>
      </c>
    </row>
    <row r="534">
      <c r="A534" s="2" t="str">
        <f>IFERROR(__xludf.DUMMYFUNCTION("""COMPUTED_VALUE"""),"Mönchengladbach")</f>
        <v>Mönchengladbach</v>
      </c>
      <c r="B534" s="2" t="str">
        <f>IFERROR(__xludf.DUMMYFUNCTION("""COMPUTED_VALUE"""),"Grundschule")</f>
        <v>Grundschule</v>
      </c>
      <c r="C534" s="2">
        <f>IFERROR(__xludf.DUMMYFUNCTION("""COMPUTED_VALUE"""),280.0)</f>
        <v>280</v>
      </c>
      <c r="D534" s="2" t="str">
        <f>IFERROR(__xludf.DUMMYFUNCTION("""COMPUTED_VALUE"""),"3.0")</f>
        <v>3.0</v>
      </c>
    </row>
    <row r="535">
      <c r="A535" s="2" t="str">
        <f>IFERROR(__xludf.DUMMYFUNCTION("""COMPUTED_VALUE"""),"Mönchengladbach")</f>
        <v>Mönchengladbach</v>
      </c>
      <c r="B535" s="2" t="str">
        <f>IFERROR(__xludf.DUMMYFUNCTION("""COMPUTED_VALUE"""),"Realschule")</f>
        <v>Realschule</v>
      </c>
      <c r="C535" s="2">
        <f>IFERROR(__xludf.DUMMYFUNCTION("""COMPUTED_VALUE"""),420.0)</f>
        <v>420</v>
      </c>
      <c r="D535" s="2" t="str">
        <f>IFERROR(__xludf.DUMMYFUNCTION("""COMPUTED_VALUE"""),"3.0")</f>
        <v>3.0</v>
      </c>
    </row>
    <row r="536">
      <c r="A536" s="2" t="str">
        <f>IFERROR(__xludf.DUMMYFUNCTION("""COMPUTED_VALUE"""),"Mönchengladbach")</f>
        <v>Mönchengladbach</v>
      </c>
      <c r="B536" s="2" t="str">
        <f>IFERROR(__xludf.DUMMYFUNCTION("""COMPUTED_VALUE"""),"Gymnasium")</f>
        <v>Gymnasium</v>
      </c>
      <c r="C536" s="2">
        <f>IFERROR(__xludf.DUMMYFUNCTION("""COMPUTED_VALUE"""),600.0)</f>
        <v>600</v>
      </c>
      <c r="D536" s="2" t="str">
        <f>IFERROR(__xludf.DUMMYFUNCTION("""COMPUTED_VALUE"""),"4.0")</f>
        <v>4.0</v>
      </c>
    </row>
    <row r="537">
      <c r="A537" s="2" t="str">
        <f>IFERROR(__xludf.DUMMYFUNCTION("""COMPUTED_VALUE"""),"Mönchengladbach")</f>
        <v>Mönchengladbach</v>
      </c>
      <c r="B537" s="2" t="str">
        <f>IFERROR(__xludf.DUMMYFUNCTION("""COMPUTED_VALUE"""),"Berufskolleg")</f>
        <v>Berufskolleg</v>
      </c>
      <c r="C537" s="2">
        <f>IFERROR(__xludf.DUMMYFUNCTION("""COMPUTED_VALUE"""),1100.0)</f>
        <v>1100</v>
      </c>
      <c r="D537" s="2" t="str">
        <f>IFERROR(__xludf.DUMMYFUNCTION("""COMPUTED_VALUE"""),"5.0")</f>
        <v>5.0</v>
      </c>
    </row>
    <row r="538">
      <c r="A538" s="2" t="str">
        <f>IFERROR(__xludf.DUMMYFUNCTION("""COMPUTED_VALUE"""),"Mönchengladbach")</f>
        <v>Mönchengladbach</v>
      </c>
      <c r="B538" s="2" t="str">
        <f>IFERROR(__xludf.DUMMYFUNCTION("""COMPUTED_VALUE"""),"Realschule")</f>
        <v>Realschule</v>
      </c>
      <c r="C538" s="2">
        <f>IFERROR(__xludf.DUMMYFUNCTION("""COMPUTED_VALUE"""),850.0)</f>
        <v>850</v>
      </c>
      <c r="D538" s="2" t="str">
        <f>IFERROR(__xludf.DUMMYFUNCTION("""COMPUTED_VALUE"""),"4.0")</f>
        <v>4.0</v>
      </c>
    </row>
    <row r="539">
      <c r="A539" s="2" t="str">
        <f>IFERROR(__xludf.DUMMYFUNCTION("""COMPUTED_VALUE"""),"Mönchengladbach")</f>
        <v>Mönchengladbach</v>
      </c>
      <c r="B539" s="2" t="str">
        <f>IFERROR(__xludf.DUMMYFUNCTION("""COMPUTED_VALUE"""),"Grundschule")</f>
        <v>Grundschule</v>
      </c>
      <c r="C539" s="2">
        <f>IFERROR(__xludf.DUMMYFUNCTION("""COMPUTED_VALUE"""),330.0)</f>
        <v>330</v>
      </c>
      <c r="D539" s="2" t="str">
        <f>IFERROR(__xludf.DUMMYFUNCTION("""COMPUTED_VALUE"""),"5.0")</f>
        <v>5.0</v>
      </c>
    </row>
    <row r="540">
      <c r="A540" s="2" t="str">
        <f>IFERROR(__xludf.DUMMYFUNCTION("""COMPUTED_VALUE"""),"Mönchengladbach")</f>
        <v>Mönchengladbach</v>
      </c>
      <c r="B540" s="2" t="str">
        <f>IFERROR(__xludf.DUMMYFUNCTION("""COMPUTED_VALUE"""),"Hauptschule")</f>
        <v>Hauptschule</v>
      </c>
      <c r="C540" s="2">
        <f>IFERROR(__xludf.DUMMYFUNCTION("""COMPUTED_VALUE"""),355.0)</f>
        <v>355</v>
      </c>
      <c r="D540" s="2" t="str">
        <f>IFERROR(__xludf.DUMMYFUNCTION("""COMPUTED_VALUE"""),"5.0")</f>
        <v>5.0</v>
      </c>
    </row>
    <row r="541">
      <c r="A541" s="2" t="str">
        <f>IFERROR(__xludf.DUMMYFUNCTION("""COMPUTED_VALUE"""),"Mönchengladbach")</f>
        <v>Mönchengladbach</v>
      </c>
      <c r="B541" s="2" t="str">
        <f>IFERROR(__xludf.DUMMYFUNCTION("""COMPUTED_VALUE"""),"Gymnasium")</f>
        <v>Gymnasium</v>
      </c>
      <c r="C541" s="2">
        <f>IFERROR(__xludf.DUMMYFUNCTION("""COMPUTED_VALUE"""),700.0)</f>
        <v>700</v>
      </c>
      <c r="D541" s="2" t="str">
        <f>IFERROR(__xludf.DUMMYFUNCTION("""COMPUTED_VALUE"""),"5.0")</f>
        <v>5.0</v>
      </c>
    </row>
    <row r="542">
      <c r="A542" s="2" t="str">
        <f>IFERROR(__xludf.DUMMYFUNCTION("""COMPUTED_VALUE"""),"Mönchengladbach")</f>
        <v>Mönchengladbach</v>
      </c>
      <c r="B542" s="2" t="str">
        <f>IFERROR(__xludf.DUMMYFUNCTION("""COMPUTED_VALUE"""),"Grundschule")</f>
        <v>Grundschule</v>
      </c>
      <c r="C542" s="2">
        <f>IFERROR(__xludf.DUMMYFUNCTION("""COMPUTED_VALUE"""),375.0)</f>
        <v>375</v>
      </c>
      <c r="D542" s="2" t="str">
        <f>IFERROR(__xludf.DUMMYFUNCTION("""COMPUTED_VALUE"""),"5.0")</f>
        <v>5.0</v>
      </c>
    </row>
    <row r="543">
      <c r="A543" s="2" t="str">
        <f>IFERROR(__xludf.DUMMYFUNCTION("""COMPUTED_VALUE"""),"Mönchengladbach")</f>
        <v>Mönchengladbach</v>
      </c>
      <c r="B543" s="2" t="str">
        <f>IFERROR(__xludf.DUMMYFUNCTION("""COMPUTED_VALUE"""),"Grundschule")</f>
        <v>Grundschule</v>
      </c>
      <c r="C543" s="2">
        <f>IFERROR(__xludf.DUMMYFUNCTION("""COMPUTED_VALUE"""),165.0)</f>
        <v>165</v>
      </c>
      <c r="D543" s="2" t="str">
        <f>IFERROR(__xludf.DUMMYFUNCTION("""COMPUTED_VALUE"""),"4.0")</f>
        <v>4.0</v>
      </c>
    </row>
    <row r="544">
      <c r="A544" s="2" t="str">
        <f>IFERROR(__xludf.DUMMYFUNCTION("""COMPUTED_VALUE"""),"Mönchengladbach")</f>
        <v>Mönchengladbach</v>
      </c>
      <c r="B544" s="2" t="str">
        <f>IFERROR(__xludf.DUMMYFUNCTION("""COMPUTED_VALUE"""),"Gymnasium")</f>
        <v>Gymnasium</v>
      </c>
      <c r="C544" s="2">
        <f>IFERROR(__xludf.DUMMYFUNCTION("""COMPUTED_VALUE"""),750.0)</f>
        <v>750</v>
      </c>
      <c r="D544" s="2" t="str">
        <f>IFERROR(__xludf.DUMMYFUNCTION("""COMPUTED_VALUE"""),"5.0")</f>
        <v>5.0</v>
      </c>
    </row>
    <row r="545">
      <c r="A545" s="2" t="str">
        <f>IFERROR(__xludf.DUMMYFUNCTION("""COMPUTED_VALUE"""),"Monheim")</f>
        <v>Monheim</v>
      </c>
      <c r="B545" s="2"/>
      <c r="C545" s="2"/>
      <c r="D545" s="2" t="str">
        <f>IFERROR(__xludf.DUMMYFUNCTION("""COMPUTED_VALUE"""),"1.0")</f>
        <v>1.0</v>
      </c>
    </row>
    <row r="546">
      <c r="A546" s="2" t="str">
        <f>IFERROR(__xludf.DUMMYFUNCTION("""COMPUTED_VALUE"""),"Monschau")</f>
        <v>Monschau</v>
      </c>
      <c r="B546" s="2" t="str">
        <f>IFERROR(__xludf.DUMMYFUNCTION("""COMPUTED_VALUE"""),"Realschule")</f>
        <v>Realschule</v>
      </c>
      <c r="C546" s="2">
        <f>IFERROR(__xludf.DUMMYFUNCTION("""COMPUTED_VALUE"""),400.0)</f>
        <v>400</v>
      </c>
      <c r="D546" s="2" t="str">
        <f>IFERROR(__xludf.DUMMYFUNCTION("""COMPUTED_VALUE"""),"2.0")</f>
        <v>2.0</v>
      </c>
    </row>
    <row r="547">
      <c r="A547" s="2" t="str">
        <f>IFERROR(__xludf.DUMMYFUNCTION("""COMPUTED_VALUE"""),"Mülheim")</f>
        <v>Mülheim</v>
      </c>
      <c r="B547" s="2" t="str">
        <f>IFERROR(__xludf.DUMMYFUNCTION("""COMPUTED_VALUE"""),"Berufskolleg")</f>
        <v>Berufskolleg</v>
      </c>
      <c r="C547" s="2">
        <f>IFERROR(__xludf.DUMMYFUNCTION("""COMPUTED_VALUE"""),1800.0)</f>
        <v>1800</v>
      </c>
      <c r="D547" s="2" t="str">
        <f>IFERROR(__xludf.DUMMYFUNCTION("""COMPUTED_VALUE"""),"6.0")</f>
        <v>6.0</v>
      </c>
    </row>
    <row r="548">
      <c r="A548" s="2" t="str">
        <f>IFERROR(__xludf.DUMMYFUNCTION("""COMPUTED_VALUE"""),"Mülheim")</f>
        <v>Mülheim</v>
      </c>
      <c r="B548" s="2" t="str">
        <f>IFERROR(__xludf.DUMMYFUNCTION("""COMPUTED_VALUE"""),"Grundschule")</f>
        <v>Grundschule</v>
      </c>
      <c r="C548" s="2">
        <f>IFERROR(__xludf.DUMMYFUNCTION("""COMPUTED_VALUE"""),350.0)</f>
        <v>350</v>
      </c>
      <c r="D548" s="2" t="str">
        <f>IFERROR(__xludf.DUMMYFUNCTION("""COMPUTED_VALUE"""),"5.0")</f>
        <v>5.0</v>
      </c>
    </row>
    <row r="549">
      <c r="A549" s="2" t="str">
        <f>IFERROR(__xludf.DUMMYFUNCTION("""COMPUTED_VALUE"""),"Mülheim")</f>
        <v>Mülheim</v>
      </c>
      <c r="B549" s="2"/>
      <c r="C549" s="2">
        <f>IFERROR(__xludf.DUMMYFUNCTION("""COMPUTED_VALUE"""),1000.0)</f>
        <v>1000</v>
      </c>
      <c r="D549" s="2" t="str">
        <f>IFERROR(__xludf.DUMMYFUNCTION("""COMPUTED_VALUE"""),"6.0")</f>
        <v>6.0</v>
      </c>
    </row>
    <row r="550">
      <c r="A550" s="2" t="str">
        <f>IFERROR(__xludf.DUMMYFUNCTION("""COMPUTED_VALUE"""),"Münster")</f>
        <v>Münster</v>
      </c>
      <c r="B550" s="2" t="str">
        <f>IFERROR(__xludf.DUMMYFUNCTION("""COMPUTED_VALUE"""),"Berufskolleg")</f>
        <v>Berufskolleg</v>
      </c>
      <c r="C550" s="2">
        <f>IFERROR(__xludf.DUMMYFUNCTION("""COMPUTED_VALUE"""),1700.0)</f>
        <v>1700</v>
      </c>
      <c r="D550" s="2" t="str">
        <f>IFERROR(__xludf.DUMMYFUNCTION("""COMPUTED_VALUE"""),"5.0")</f>
        <v>5.0</v>
      </c>
    </row>
    <row r="551">
      <c r="A551" s="2" t="str">
        <f>IFERROR(__xludf.DUMMYFUNCTION("""COMPUTED_VALUE"""),"Münster")</f>
        <v>Münster</v>
      </c>
      <c r="B551" s="2" t="str">
        <f>IFERROR(__xludf.DUMMYFUNCTION("""COMPUTED_VALUE"""),"Gesamtschule")</f>
        <v>Gesamtschule</v>
      </c>
      <c r="C551" s="2">
        <f>IFERROR(__xludf.DUMMYFUNCTION("""COMPUTED_VALUE"""),1400.0)</f>
        <v>1400</v>
      </c>
      <c r="D551" s="2" t="str">
        <f>IFERROR(__xludf.DUMMYFUNCTION("""COMPUTED_VALUE"""),"2.0")</f>
        <v>2.0</v>
      </c>
    </row>
    <row r="552">
      <c r="A552" s="2" t="str">
        <f>IFERROR(__xludf.DUMMYFUNCTION("""COMPUTED_VALUE"""),"Münster")</f>
        <v>Münster</v>
      </c>
      <c r="B552" s="2" t="str">
        <f>IFERROR(__xludf.DUMMYFUNCTION("""COMPUTED_VALUE"""),"Berufskolleg")</f>
        <v>Berufskolleg</v>
      </c>
      <c r="C552" s="2">
        <f>IFERROR(__xludf.DUMMYFUNCTION("""COMPUTED_VALUE"""),4000.0)</f>
        <v>4000</v>
      </c>
      <c r="D552" s="2" t="str">
        <f>IFERROR(__xludf.DUMMYFUNCTION("""COMPUTED_VALUE"""),"3.0")</f>
        <v>3.0</v>
      </c>
    </row>
    <row r="553">
      <c r="A553" s="2" t="str">
        <f>IFERROR(__xludf.DUMMYFUNCTION("""COMPUTED_VALUE"""),"Münster")</f>
        <v>Münster</v>
      </c>
      <c r="B553" s="2" t="str">
        <f>IFERROR(__xludf.DUMMYFUNCTION("""COMPUTED_VALUE"""),"Förderschule")</f>
        <v>Förderschule</v>
      </c>
      <c r="C553" s="2">
        <f>IFERROR(__xludf.DUMMYFUNCTION("""COMPUTED_VALUE"""),31.0)</f>
        <v>31</v>
      </c>
      <c r="D553" s="2" t="str">
        <f>IFERROR(__xludf.DUMMYFUNCTION("""COMPUTED_VALUE"""),"3.0")</f>
        <v>3.0</v>
      </c>
    </row>
    <row r="554">
      <c r="A554" s="2" t="str">
        <f>IFERROR(__xludf.DUMMYFUNCTION("""COMPUTED_VALUE"""),"Münster")</f>
        <v>Münster</v>
      </c>
      <c r="B554" s="2" t="str">
        <f>IFERROR(__xludf.DUMMYFUNCTION("""COMPUTED_VALUE"""),"Berufskolleg")</f>
        <v>Berufskolleg</v>
      </c>
      <c r="C554" s="2">
        <f>IFERROR(__xludf.DUMMYFUNCTION("""COMPUTED_VALUE"""),2700.0)</f>
        <v>2700</v>
      </c>
      <c r="D554" s="2" t="str">
        <f>IFERROR(__xludf.DUMMYFUNCTION("""COMPUTED_VALUE"""),"5.0")</f>
        <v>5.0</v>
      </c>
    </row>
    <row r="555">
      <c r="A555" s="2" t="str">
        <f>IFERROR(__xludf.DUMMYFUNCTION("""COMPUTED_VALUE"""),"Münster")</f>
        <v>Münster</v>
      </c>
      <c r="B555" s="2" t="str">
        <f>IFERROR(__xludf.DUMMYFUNCTION("""COMPUTED_VALUE"""),"Förderschule")</f>
        <v>Förderschule</v>
      </c>
      <c r="C555" s="2">
        <f>IFERROR(__xludf.DUMMYFUNCTION("""COMPUTED_VALUE"""),216.0)</f>
        <v>216</v>
      </c>
      <c r="D555" s="2" t="str">
        <f>IFERROR(__xludf.DUMMYFUNCTION("""COMPUTED_VALUE"""),"3.0")</f>
        <v>3.0</v>
      </c>
    </row>
    <row r="556">
      <c r="A556" s="2" t="str">
        <f>IFERROR(__xludf.DUMMYFUNCTION("""COMPUTED_VALUE"""),"Münster")</f>
        <v>Münster</v>
      </c>
      <c r="B556" s="2" t="str">
        <f>IFERROR(__xludf.DUMMYFUNCTION("""COMPUTED_VALUE"""),"Gymnasium")</f>
        <v>Gymnasium</v>
      </c>
      <c r="C556" s="2">
        <f>IFERROR(__xludf.DUMMYFUNCTION("""COMPUTED_VALUE"""),820.0)</f>
        <v>820</v>
      </c>
      <c r="D556" s="2" t="str">
        <f>IFERROR(__xludf.DUMMYFUNCTION("""COMPUTED_VALUE"""),"2.0")</f>
        <v>2.0</v>
      </c>
    </row>
    <row r="557">
      <c r="A557" s="2" t="str">
        <f>IFERROR(__xludf.DUMMYFUNCTION("""COMPUTED_VALUE"""),"Münster")</f>
        <v>Münster</v>
      </c>
      <c r="B557" s="2" t="str">
        <f>IFERROR(__xludf.DUMMYFUNCTION("""COMPUTED_VALUE"""),"Gymnasium")</f>
        <v>Gymnasium</v>
      </c>
      <c r="C557" s="2">
        <f>IFERROR(__xludf.DUMMYFUNCTION("""COMPUTED_VALUE"""),700.0)</f>
        <v>700</v>
      </c>
      <c r="D557" s="2" t="str">
        <f>IFERROR(__xludf.DUMMYFUNCTION("""COMPUTED_VALUE"""),"3.0")</f>
        <v>3.0</v>
      </c>
    </row>
    <row r="558">
      <c r="A558" s="2" t="str">
        <f>IFERROR(__xludf.DUMMYFUNCTION("""COMPUTED_VALUE"""),"Münster")</f>
        <v>Münster</v>
      </c>
      <c r="B558" s="2" t="str">
        <f>IFERROR(__xludf.DUMMYFUNCTION("""COMPUTED_VALUE"""),"Berufskolleg")</f>
        <v>Berufskolleg</v>
      </c>
      <c r="C558" s="2">
        <f>IFERROR(__xludf.DUMMYFUNCTION("""COMPUTED_VALUE"""),2800.0)</f>
        <v>2800</v>
      </c>
      <c r="D558" s="2" t="str">
        <f>IFERROR(__xludf.DUMMYFUNCTION("""COMPUTED_VALUE"""),"3.0")</f>
        <v>3.0</v>
      </c>
    </row>
    <row r="559">
      <c r="A559" s="2" t="str">
        <f>IFERROR(__xludf.DUMMYFUNCTION("""COMPUTED_VALUE"""),"Nettersheim")</f>
        <v>Nettersheim</v>
      </c>
      <c r="B559" s="2" t="str">
        <f>IFERROR(__xludf.DUMMYFUNCTION("""COMPUTED_VALUE"""),"Grundschule")</f>
        <v>Grundschule</v>
      </c>
      <c r="C559" s="2">
        <f>IFERROR(__xludf.DUMMYFUNCTION("""COMPUTED_VALUE"""),229.0)</f>
        <v>229</v>
      </c>
      <c r="D559" s="2" t="str">
        <f>IFERROR(__xludf.DUMMYFUNCTION("""COMPUTED_VALUE"""),"4.0")</f>
        <v>4.0</v>
      </c>
    </row>
    <row r="560">
      <c r="A560" s="2" t="str">
        <f>IFERROR(__xludf.DUMMYFUNCTION("""COMPUTED_VALUE"""),"Nettetal")</f>
        <v>Nettetal</v>
      </c>
      <c r="B560" s="2" t="str">
        <f>IFERROR(__xludf.DUMMYFUNCTION("""COMPUTED_VALUE"""),"Grundschule")</f>
        <v>Grundschule</v>
      </c>
      <c r="C560" s="2">
        <f>IFERROR(__xludf.DUMMYFUNCTION("""COMPUTED_VALUE"""),200.0)</f>
        <v>200</v>
      </c>
      <c r="D560" s="2" t="str">
        <f>IFERROR(__xludf.DUMMYFUNCTION("""COMPUTED_VALUE"""),"6.0")</f>
        <v>6.0</v>
      </c>
    </row>
    <row r="561">
      <c r="A561" s="2" t="str">
        <f>IFERROR(__xludf.DUMMYFUNCTION("""COMPUTED_VALUE"""),"Neuenkirchen")</f>
        <v>Neuenkirchen</v>
      </c>
      <c r="B561" s="2" t="str">
        <f>IFERROR(__xludf.DUMMYFUNCTION("""COMPUTED_VALUE"""),"Sekundarschule")</f>
        <v>Sekundarschule</v>
      </c>
      <c r="C561" s="2">
        <f>IFERROR(__xludf.DUMMYFUNCTION("""COMPUTED_VALUE"""),720.0)</f>
        <v>720</v>
      </c>
      <c r="D561" s="2" t="str">
        <f>IFERROR(__xludf.DUMMYFUNCTION("""COMPUTED_VALUE"""),"2.0")</f>
        <v>2.0</v>
      </c>
    </row>
    <row r="562">
      <c r="A562" s="2" t="str">
        <f>IFERROR(__xludf.DUMMYFUNCTION("""COMPUTED_VALUE"""),"Neuenrade")</f>
        <v>Neuenrade</v>
      </c>
      <c r="B562" s="2" t="str">
        <f>IFERROR(__xludf.DUMMYFUNCTION("""COMPUTED_VALUE"""),"Sekundarschule")</f>
        <v>Sekundarschule</v>
      </c>
      <c r="C562" s="2">
        <f>IFERROR(__xludf.DUMMYFUNCTION("""COMPUTED_VALUE"""),400.0)</f>
        <v>400</v>
      </c>
      <c r="D562" s="2" t="str">
        <f>IFERROR(__xludf.DUMMYFUNCTION("""COMPUTED_VALUE"""),"5.0")</f>
        <v>5.0</v>
      </c>
    </row>
    <row r="563">
      <c r="A563" s="2" t="str">
        <f>IFERROR(__xludf.DUMMYFUNCTION("""COMPUTED_VALUE"""),"Neukirchen-Vluyn")</f>
        <v>Neukirchen-Vluyn</v>
      </c>
      <c r="B563" s="2" t="str">
        <f>IFERROR(__xludf.DUMMYFUNCTION("""COMPUTED_VALUE"""),"Grundschule")</f>
        <v>Grundschule</v>
      </c>
      <c r="C563" s="2">
        <f>IFERROR(__xludf.DUMMYFUNCTION("""COMPUTED_VALUE"""),230.0)</f>
        <v>230</v>
      </c>
      <c r="D563" s="2" t="str">
        <f>IFERROR(__xludf.DUMMYFUNCTION("""COMPUTED_VALUE"""),"6.0")</f>
        <v>6.0</v>
      </c>
    </row>
    <row r="564">
      <c r="A564" s="2" t="str">
        <f>IFERROR(__xludf.DUMMYFUNCTION("""COMPUTED_VALUE"""),"Neukirchen-Vluyn")</f>
        <v>Neukirchen-Vluyn</v>
      </c>
      <c r="B564" s="2" t="str">
        <f>IFERROR(__xludf.DUMMYFUNCTION("""COMPUTED_VALUE"""),"Gesamtschule")</f>
        <v>Gesamtschule</v>
      </c>
      <c r="C564" s="2">
        <f>IFERROR(__xludf.DUMMYFUNCTION("""COMPUTED_VALUE"""),820.0)</f>
        <v>820</v>
      </c>
      <c r="D564" s="2" t="str">
        <f>IFERROR(__xludf.DUMMYFUNCTION("""COMPUTED_VALUE"""),"2.0")</f>
        <v>2.0</v>
      </c>
    </row>
    <row r="565">
      <c r="A565" s="2" t="str">
        <f>IFERROR(__xludf.DUMMYFUNCTION("""COMPUTED_VALUE"""),"Neunkirchen")</f>
        <v>Neunkirchen</v>
      </c>
      <c r="B565" s="2" t="str">
        <f>IFERROR(__xludf.DUMMYFUNCTION("""COMPUTED_VALUE"""),"Realschule")</f>
        <v>Realschule</v>
      </c>
      <c r="C565" s="2">
        <f>IFERROR(__xludf.DUMMYFUNCTION("""COMPUTED_VALUE"""),41.0)</f>
        <v>41</v>
      </c>
      <c r="D565" s="2" t="str">
        <f>IFERROR(__xludf.DUMMYFUNCTION("""COMPUTED_VALUE"""),"1.0")</f>
        <v>1.0</v>
      </c>
    </row>
    <row r="566">
      <c r="A566" s="2" t="str">
        <f>IFERROR(__xludf.DUMMYFUNCTION("""COMPUTED_VALUE"""),"Neunkirchen-Seelscheid")</f>
        <v>Neunkirchen-Seelscheid</v>
      </c>
      <c r="B566" s="2" t="str">
        <f>IFERROR(__xludf.DUMMYFUNCTION("""COMPUTED_VALUE"""),"Gymnasium")</f>
        <v>Gymnasium</v>
      </c>
      <c r="C566" s="2">
        <f>IFERROR(__xludf.DUMMYFUNCTION("""COMPUTED_VALUE"""),1200.0)</f>
        <v>1200</v>
      </c>
      <c r="D566" s="2" t="str">
        <f>IFERROR(__xludf.DUMMYFUNCTION("""COMPUTED_VALUE"""),"1.0")</f>
        <v>1.0</v>
      </c>
    </row>
    <row r="567">
      <c r="A567" s="2" t="str">
        <f>IFERROR(__xludf.DUMMYFUNCTION("""COMPUTED_VALUE"""),"Neuss")</f>
        <v>Neuss</v>
      </c>
      <c r="B567" s="2" t="str">
        <f>IFERROR(__xludf.DUMMYFUNCTION("""COMPUTED_VALUE"""),"Gymnasium")</f>
        <v>Gymnasium</v>
      </c>
      <c r="C567" s="2">
        <f>IFERROR(__xludf.DUMMYFUNCTION("""COMPUTED_VALUE"""),1020.0)</f>
        <v>1020</v>
      </c>
      <c r="D567" s="2" t="str">
        <f>IFERROR(__xludf.DUMMYFUNCTION("""COMPUTED_VALUE"""),"3.0")</f>
        <v>3.0</v>
      </c>
    </row>
    <row r="568">
      <c r="A568" s="2" t="str">
        <f>IFERROR(__xludf.DUMMYFUNCTION("""COMPUTED_VALUE"""),"Neuss")</f>
        <v>Neuss</v>
      </c>
      <c r="B568" s="2" t="str">
        <f>IFERROR(__xludf.DUMMYFUNCTION("""COMPUTED_VALUE"""),"Gesamtschule")</f>
        <v>Gesamtschule</v>
      </c>
      <c r="C568" s="2">
        <f>IFERROR(__xludf.DUMMYFUNCTION("""COMPUTED_VALUE"""),1040.0)</f>
        <v>1040</v>
      </c>
      <c r="D568" s="2" t="str">
        <f>IFERROR(__xludf.DUMMYFUNCTION("""COMPUTED_VALUE"""),"4.0")</f>
        <v>4.0</v>
      </c>
    </row>
    <row r="569">
      <c r="A569" s="2" t="str">
        <f>IFERROR(__xludf.DUMMYFUNCTION("""COMPUTED_VALUE"""),"Neuss")</f>
        <v>Neuss</v>
      </c>
      <c r="B569" s="2" t="str">
        <f>IFERROR(__xludf.DUMMYFUNCTION("""COMPUTED_VALUE"""),"Gesamtschule")</f>
        <v>Gesamtschule</v>
      </c>
      <c r="C569" s="2">
        <f>IFERROR(__xludf.DUMMYFUNCTION("""COMPUTED_VALUE"""),960.0)</f>
        <v>960</v>
      </c>
      <c r="D569" s="2" t="str">
        <f>IFERROR(__xludf.DUMMYFUNCTION("""COMPUTED_VALUE"""),"2.0")</f>
        <v>2.0</v>
      </c>
    </row>
    <row r="570">
      <c r="A570" s="2" t="str">
        <f>IFERROR(__xludf.DUMMYFUNCTION("""COMPUTED_VALUE"""),"Neuss")</f>
        <v>Neuss</v>
      </c>
      <c r="B570" s="2" t="str">
        <f>IFERROR(__xludf.DUMMYFUNCTION("""COMPUTED_VALUE"""),"Grundschule")</f>
        <v>Grundschule</v>
      </c>
      <c r="C570" s="2">
        <f>IFERROR(__xludf.DUMMYFUNCTION("""COMPUTED_VALUE"""),321.0)</f>
        <v>321</v>
      </c>
      <c r="D570" s="2" t="str">
        <f>IFERROR(__xludf.DUMMYFUNCTION("""COMPUTED_VALUE"""),"5.0")</f>
        <v>5.0</v>
      </c>
    </row>
    <row r="571">
      <c r="A571" s="2" t="str">
        <f>IFERROR(__xludf.DUMMYFUNCTION("""COMPUTED_VALUE"""),"Neuss")</f>
        <v>Neuss</v>
      </c>
      <c r="B571" s="2" t="str">
        <f>IFERROR(__xludf.DUMMYFUNCTION("""COMPUTED_VALUE"""),"Grundschule")</f>
        <v>Grundschule</v>
      </c>
      <c r="C571" s="2">
        <f>IFERROR(__xludf.DUMMYFUNCTION("""COMPUTED_VALUE"""),302.0)</f>
        <v>302</v>
      </c>
      <c r="D571" s="2" t="str">
        <f>IFERROR(__xludf.DUMMYFUNCTION("""COMPUTED_VALUE"""),"4.0")</f>
        <v>4.0</v>
      </c>
    </row>
    <row r="572">
      <c r="A572" s="2" t="str">
        <f>IFERROR(__xludf.DUMMYFUNCTION("""COMPUTED_VALUE"""),"Niederkassel")</f>
        <v>Niederkassel</v>
      </c>
      <c r="B572" s="2" t="str">
        <f>IFERROR(__xludf.DUMMYFUNCTION("""COMPUTED_VALUE"""),"Realschule")</f>
        <v>Realschule</v>
      </c>
      <c r="C572" s="2">
        <f>IFERROR(__xludf.DUMMYFUNCTION("""COMPUTED_VALUE"""),480.0)</f>
        <v>480</v>
      </c>
      <c r="D572" s="2" t="str">
        <f>IFERROR(__xludf.DUMMYFUNCTION("""COMPUTED_VALUE"""),"5.0")</f>
        <v>5.0</v>
      </c>
    </row>
    <row r="573">
      <c r="A573" s="2" t="str">
        <f>IFERROR(__xludf.DUMMYFUNCTION("""COMPUTED_VALUE"""),"Niederkassel")</f>
        <v>Niederkassel</v>
      </c>
      <c r="B573" s="2" t="str">
        <f>IFERROR(__xludf.DUMMYFUNCTION("""COMPUTED_VALUE"""),"Grundschule")</f>
        <v>Grundschule</v>
      </c>
      <c r="C573" s="2">
        <f>IFERROR(__xludf.DUMMYFUNCTION("""COMPUTED_VALUE"""),290.0)</f>
        <v>290</v>
      </c>
      <c r="D573" s="2" t="str">
        <f>IFERROR(__xludf.DUMMYFUNCTION("""COMPUTED_VALUE"""),"2.0")</f>
        <v>2.0</v>
      </c>
    </row>
    <row r="574">
      <c r="A574" s="2" t="str">
        <f>IFERROR(__xludf.DUMMYFUNCTION("""COMPUTED_VALUE"""),"Nordkirchen")</f>
        <v>Nordkirchen</v>
      </c>
      <c r="B574" s="2" t="str">
        <f>IFERROR(__xludf.DUMMYFUNCTION("""COMPUTED_VALUE"""),"Gesamtschule")</f>
        <v>Gesamtschule</v>
      </c>
      <c r="C574" s="2">
        <f>IFERROR(__xludf.DUMMYFUNCTION("""COMPUTED_VALUE"""),1000.0)</f>
        <v>1000</v>
      </c>
      <c r="D574" s="2" t="str">
        <f>IFERROR(__xludf.DUMMYFUNCTION("""COMPUTED_VALUE"""),"2.0")</f>
        <v>2.0</v>
      </c>
    </row>
    <row r="575">
      <c r="A575" s="2" t="str">
        <f>IFERROR(__xludf.DUMMYFUNCTION("""COMPUTED_VALUE"""),"Nordwalde")</f>
        <v>Nordwalde</v>
      </c>
      <c r="B575" s="2" t="str">
        <f>IFERROR(__xludf.DUMMYFUNCTION("""COMPUTED_VALUE"""),"Grundschule")</f>
        <v>Grundschule</v>
      </c>
      <c r="C575" s="2">
        <f>IFERROR(__xludf.DUMMYFUNCTION("""COMPUTED_VALUE"""),202.0)</f>
        <v>202</v>
      </c>
      <c r="D575" s="2" t="str">
        <f>IFERROR(__xludf.DUMMYFUNCTION("""COMPUTED_VALUE"""),"4.0")</f>
        <v>4.0</v>
      </c>
    </row>
    <row r="576">
      <c r="A576" s="2" t="str">
        <f>IFERROR(__xludf.DUMMYFUNCTION("""COMPUTED_VALUE"""),"Nümbrecht")</f>
        <v>Nümbrecht</v>
      </c>
      <c r="B576" s="2" t="str">
        <f>IFERROR(__xludf.DUMMYFUNCTION("""COMPUTED_VALUE"""),"Sekundarschule")</f>
        <v>Sekundarschule</v>
      </c>
      <c r="C576" s="2">
        <f>IFERROR(__xludf.DUMMYFUNCTION("""COMPUTED_VALUE"""),650.0)</f>
        <v>650</v>
      </c>
      <c r="D576" s="2" t="str">
        <f>IFERROR(__xludf.DUMMYFUNCTION("""COMPUTED_VALUE"""),"4.0")</f>
        <v>4.0</v>
      </c>
    </row>
    <row r="577">
      <c r="A577" s="2" t="str">
        <f>IFERROR(__xludf.DUMMYFUNCTION("""COMPUTED_VALUE"""),"Oberhausen")</f>
        <v>Oberhausen</v>
      </c>
      <c r="B577" s="2" t="str">
        <f>IFERROR(__xludf.DUMMYFUNCTION("""COMPUTED_VALUE"""),"Realschule")</f>
        <v>Realschule</v>
      </c>
      <c r="C577" s="2">
        <f>IFERROR(__xludf.DUMMYFUNCTION("""COMPUTED_VALUE"""),815.0)</f>
        <v>815</v>
      </c>
      <c r="D577" s="2" t="str">
        <f>IFERROR(__xludf.DUMMYFUNCTION("""COMPUTED_VALUE"""),"2.0")</f>
        <v>2.0</v>
      </c>
    </row>
    <row r="578">
      <c r="A578" s="2" t="str">
        <f>IFERROR(__xludf.DUMMYFUNCTION("""COMPUTED_VALUE"""),"Oberhausen")</f>
        <v>Oberhausen</v>
      </c>
      <c r="B578" s="2" t="str">
        <f>IFERROR(__xludf.DUMMYFUNCTION("""COMPUTED_VALUE"""),"Berufskolleg")</f>
        <v>Berufskolleg</v>
      </c>
      <c r="C578" s="2">
        <f>IFERROR(__xludf.DUMMYFUNCTION("""COMPUTED_VALUE"""),1150.0)</f>
        <v>1150</v>
      </c>
      <c r="D578" s="2" t="str">
        <f>IFERROR(__xludf.DUMMYFUNCTION("""COMPUTED_VALUE"""),"5.0")</f>
        <v>5.0</v>
      </c>
    </row>
    <row r="579">
      <c r="A579" s="2" t="str">
        <f>IFERROR(__xludf.DUMMYFUNCTION("""COMPUTED_VALUE"""),"Oberhausen")</f>
        <v>Oberhausen</v>
      </c>
      <c r="B579" s="2" t="str">
        <f>IFERROR(__xludf.DUMMYFUNCTION("""COMPUTED_VALUE"""),"Berufskolleg")</f>
        <v>Berufskolleg</v>
      </c>
      <c r="C579" s="2">
        <f>IFERROR(__xludf.DUMMYFUNCTION("""COMPUTED_VALUE"""),2060.0)</f>
        <v>2060</v>
      </c>
      <c r="D579" s="2" t="str">
        <f>IFERROR(__xludf.DUMMYFUNCTION("""COMPUTED_VALUE"""),"5.0")</f>
        <v>5.0</v>
      </c>
    </row>
    <row r="580">
      <c r="A580" s="2" t="str">
        <f>IFERROR(__xludf.DUMMYFUNCTION("""COMPUTED_VALUE"""),"Odenthal")</f>
        <v>Odenthal</v>
      </c>
      <c r="B580" s="2" t="str">
        <f>IFERROR(__xludf.DUMMYFUNCTION("""COMPUTED_VALUE"""),"Grundschule")</f>
        <v>Grundschule</v>
      </c>
      <c r="C580" s="2">
        <f>IFERROR(__xludf.DUMMYFUNCTION("""COMPUTED_VALUE"""),157.0)</f>
        <v>157</v>
      </c>
      <c r="D580" s="2" t="str">
        <f>IFERROR(__xludf.DUMMYFUNCTION("""COMPUTED_VALUE"""),"2.0")</f>
        <v>2.0</v>
      </c>
    </row>
    <row r="581">
      <c r="A581" s="2" t="str">
        <f>IFERROR(__xludf.DUMMYFUNCTION("""COMPUTED_VALUE"""),"Odenthal")</f>
        <v>Odenthal</v>
      </c>
      <c r="B581" s="2" t="str">
        <f>IFERROR(__xludf.DUMMYFUNCTION("""COMPUTED_VALUE"""),"Grundschule")</f>
        <v>Grundschule</v>
      </c>
      <c r="C581" s="2">
        <f>IFERROR(__xludf.DUMMYFUNCTION("""COMPUTED_VALUE"""),174.0)</f>
        <v>174</v>
      </c>
      <c r="D581" s="2" t="str">
        <f>IFERROR(__xludf.DUMMYFUNCTION("""COMPUTED_VALUE"""),"2.0")</f>
        <v>2.0</v>
      </c>
    </row>
    <row r="582">
      <c r="A582" s="2" t="str">
        <f>IFERROR(__xludf.DUMMYFUNCTION("""COMPUTED_VALUE"""),"Oer-Erkenschwick")</f>
        <v>Oer-Erkenschwick</v>
      </c>
      <c r="B582" s="2" t="str">
        <f>IFERROR(__xludf.DUMMYFUNCTION("""COMPUTED_VALUE"""),"Gymnasium")</f>
        <v>Gymnasium</v>
      </c>
      <c r="C582" s="2">
        <f>IFERROR(__xludf.DUMMYFUNCTION("""COMPUTED_VALUE"""),604.0)</f>
        <v>604</v>
      </c>
      <c r="D582" s="2" t="str">
        <f>IFERROR(__xludf.DUMMYFUNCTION("""COMPUTED_VALUE"""),"3.0")</f>
        <v>3.0</v>
      </c>
    </row>
    <row r="583">
      <c r="A583" s="2" t="str">
        <f>IFERROR(__xludf.DUMMYFUNCTION("""COMPUTED_VALUE"""),"Olfen")</f>
        <v>Olfen</v>
      </c>
      <c r="B583" s="2" t="str">
        <f>IFERROR(__xludf.DUMMYFUNCTION("""COMPUTED_VALUE"""),"Gesamtschule")</f>
        <v>Gesamtschule</v>
      </c>
      <c r="C583" s="2">
        <f>IFERROR(__xludf.DUMMYFUNCTION("""COMPUTED_VALUE"""),1037.0)</f>
        <v>1037</v>
      </c>
      <c r="D583" s="2" t="str">
        <f>IFERROR(__xludf.DUMMYFUNCTION("""COMPUTED_VALUE"""),"1.0")</f>
        <v>1.0</v>
      </c>
    </row>
    <row r="584">
      <c r="A584" s="2" t="str">
        <f>IFERROR(__xludf.DUMMYFUNCTION("""COMPUTED_VALUE"""),"Olpe")</f>
        <v>Olpe</v>
      </c>
      <c r="B584" s="2" t="str">
        <f>IFERROR(__xludf.DUMMYFUNCTION("""COMPUTED_VALUE"""),"Grundschule")</f>
        <v>Grundschule</v>
      </c>
      <c r="C584" s="2">
        <f>IFERROR(__xludf.DUMMYFUNCTION("""COMPUTED_VALUE"""),221.0)</f>
        <v>221</v>
      </c>
      <c r="D584" s="2" t="str">
        <f>IFERROR(__xludf.DUMMYFUNCTION("""COMPUTED_VALUE"""),"4.0")</f>
        <v>4.0</v>
      </c>
    </row>
    <row r="585">
      <c r="A585" s="2" t="str">
        <f>IFERROR(__xludf.DUMMYFUNCTION("""COMPUTED_VALUE"""),"Olpe")</f>
        <v>Olpe</v>
      </c>
      <c r="B585" s="2" t="str">
        <f>IFERROR(__xludf.DUMMYFUNCTION("""COMPUTED_VALUE"""),"Förderschule")</f>
        <v>Förderschule</v>
      </c>
      <c r="C585" s="2">
        <f>IFERROR(__xludf.DUMMYFUNCTION("""COMPUTED_VALUE"""),251.0)</f>
        <v>251</v>
      </c>
      <c r="D585" s="2" t="str">
        <f>IFERROR(__xludf.DUMMYFUNCTION("""COMPUTED_VALUE"""),"3.0")</f>
        <v>3.0</v>
      </c>
    </row>
    <row r="586">
      <c r="A586" s="2" t="str">
        <f>IFERROR(__xludf.DUMMYFUNCTION("""COMPUTED_VALUE"""),"Olsberg")</f>
        <v>Olsberg</v>
      </c>
      <c r="B586" s="2" t="str">
        <f>IFERROR(__xludf.DUMMYFUNCTION("""COMPUTED_VALUE"""),"Berufskolleg")</f>
        <v>Berufskolleg</v>
      </c>
      <c r="C586" s="2">
        <f>IFERROR(__xludf.DUMMYFUNCTION("""COMPUTED_VALUE"""),2350.0)</f>
        <v>2350</v>
      </c>
      <c r="D586" s="2" t="str">
        <f>IFERROR(__xludf.DUMMYFUNCTION("""COMPUTED_VALUE"""),"3.0")</f>
        <v>3.0</v>
      </c>
    </row>
    <row r="587">
      <c r="A587" s="2" t="str">
        <f>IFERROR(__xludf.DUMMYFUNCTION("""COMPUTED_VALUE"""),"Olsberg")</f>
        <v>Olsberg</v>
      </c>
      <c r="B587" s="2" t="str">
        <f>IFERROR(__xludf.DUMMYFUNCTION("""COMPUTED_VALUE"""),"Grundschule")</f>
        <v>Grundschule</v>
      </c>
      <c r="C587" s="2">
        <f>IFERROR(__xludf.DUMMYFUNCTION("""COMPUTED_VALUE"""),167.0)</f>
        <v>167</v>
      </c>
      <c r="D587" s="2" t="str">
        <f>IFERROR(__xludf.DUMMYFUNCTION("""COMPUTED_VALUE"""),"5.0")</f>
        <v>5.0</v>
      </c>
    </row>
    <row r="588">
      <c r="A588" s="2" t="str">
        <f>IFERROR(__xludf.DUMMYFUNCTION("""COMPUTED_VALUE"""),"Ostbevern")</f>
        <v>Ostbevern</v>
      </c>
      <c r="B588" s="2" t="str">
        <f>IFERROR(__xludf.DUMMYFUNCTION("""COMPUTED_VALUE"""),"Grundschule")</f>
        <v>Grundschule</v>
      </c>
      <c r="C588" s="2">
        <f>IFERROR(__xludf.DUMMYFUNCTION("""COMPUTED_VALUE"""),183.0)</f>
        <v>183</v>
      </c>
      <c r="D588" s="2" t="str">
        <f>IFERROR(__xludf.DUMMYFUNCTION("""COMPUTED_VALUE"""),"5.0")</f>
        <v>5.0</v>
      </c>
    </row>
    <row r="589">
      <c r="A589" s="2" t="str">
        <f>IFERROR(__xludf.DUMMYFUNCTION("""COMPUTED_VALUE"""),"Overath")</f>
        <v>Overath</v>
      </c>
      <c r="B589" s="2" t="str">
        <f>IFERROR(__xludf.DUMMYFUNCTION("""COMPUTED_VALUE"""),"Grundschule")</f>
        <v>Grundschule</v>
      </c>
      <c r="C589" s="2">
        <f>IFERROR(__xludf.DUMMYFUNCTION("""COMPUTED_VALUE"""),244.0)</f>
        <v>244</v>
      </c>
      <c r="D589" s="2" t="str">
        <f>IFERROR(__xludf.DUMMYFUNCTION("""COMPUTED_VALUE"""),"5.0")</f>
        <v>5.0</v>
      </c>
    </row>
    <row r="590">
      <c r="A590" s="2" t="str">
        <f>IFERROR(__xludf.DUMMYFUNCTION("""COMPUTED_VALUE"""),"Paderborn")</f>
        <v>Paderborn</v>
      </c>
      <c r="B590" s="2" t="str">
        <f>IFERROR(__xludf.DUMMYFUNCTION("""COMPUTED_VALUE"""),"Berufskolleg")</f>
        <v>Berufskolleg</v>
      </c>
      <c r="C590" s="2">
        <f>IFERROR(__xludf.DUMMYFUNCTION("""COMPUTED_VALUE"""),1700.0)</f>
        <v>1700</v>
      </c>
      <c r="D590" s="2" t="str">
        <f>IFERROR(__xludf.DUMMYFUNCTION("""COMPUTED_VALUE"""),"5.0")</f>
        <v>5.0</v>
      </c>
    </row>
    <row r="591">
      <c r="A591" s="2" t="str">
        <f>IFERROR(__xludf.DUMMYFUNCTION("""COMPUTED_VALUE"""),"Paderborn")</f>
        <v>Paderborn</v>
      </c>
      <c r="B591" s="2" t="str">
        <f>IFERROR(__xludf.DUMMYFUNCTION("""COMPUTED_VALUE"""),"Gymnasium")</f>
        <v>Gymnasium</v>
      </c>
      <c r="C591" s="2">
        <f>IFERROR(__xludf.DUMMYFUNCTION("""COMPUTED_VALUE"""),650.0)</f>
        <v>650</v>
      </c>
      <c r="D591" s="2" t="str">
        <f>IFERROR(__xludf.DUMMYFUNCTION("""COMPUTED_VALUE"""),"4.0")</f>
        <v>4.0</v>
      </c>
    </row>
    <row r="592">
      <c r="A592" s="2" t="str">
        <f>IFERROR(__xludf.DUMMYFUNCTION("""COMPUTED_VALUE"""),"Paderborn")</f>
        <v>Paderborn</v>
      </c>
      <c r="B592" s="2" t="str">
        <f>IFERROR(__xludf.DUMMYFUNCTION("""COMPUTED_VALUE"""),"Grundschule")</f>
        <v>Grundschule</v>
      </c>
      <c r="C592" s="2">
        <f>IFERROR(__xludf.DUMMYFUNCTION("""COMPUTED_VALUE"""),198.0)</f>
        <v>198</v>
      </c>
      <c r="D592" s="2" t="str">
        <f>IFERROR(__xludf.DUMMYFUNCTION("""COMPUTED_VALUE"""),"4.0")</f>
        <v>4.0</v>
      </c>
    </row>
    <row r="593">
      <c r="A593" s="2" t="str">
        <f>IFERROR(__xludf.DUMMYFUNCTION("""COMPUTED_VALUE"""),"Paderborn")</f>
        <v>Paderborn</v>
      </c>
      <c r="B593" s="2" t="str">
        <f>IFERROR(__xludf.DUMMYFUNCTION("""COMPUTED_VALUE"""),"Berufskolleg")</f>
        <v>Berufskolleg</v>
      </c>
      <c r="C593" s="2">
        <f>IFERROR(__xludf.DUMMYFUNCTION("""COMPUTED_VALUE"""),1500.0)</f>
        <v>1500</v>
      </c>
      <c r="D593" s="2" t="str">
        <f>IFERROR(__xludf.DUMMYFUNCTION("""COMPUTED_VALUE"""),"2.0")</f>
        <v>2.0</v>
      </c>
    </row>
    <row r="594">
      <c r="A594" s="2" t="str">
        <f>IFERROR(__xludf.DUMMYFUNCTION("""COMPUTED_VALUE"""),"Paderborn")</f>
        <v>Paderborn</v>
      </c>
      <c r="B594" s="2" t="str">
        <f>IFERROR(__xludf.DUMMYFUNCTION("""COMPUTED_VALUE"""),"Grundschule")</f>
        <v>Grundschule</v>
      </c>
      <c r="C594" s="2">
        <f>IFERROR(__xludf.DUMMYFUNCTION("""COMPUTED_VALUE"""),240.0)</f>
        <v>240</v>
      </c>
      <c r="D594" s="2" t="str">
        <f>IFERROR(__xludf.DUMMYFUNCTION("""COMPUTED_VALUE"""),"4.0")</f>
        <v>4.0</v>
      </c>
    </row>
    <row r="595">
      <c r="A595" s="2" t="str">
        <f>IFERROR(__xludf.DUMMYFUNCTION("""COMPUTED_VALUE"""),"Paderborn")</f>
        <v>Paderborn</v>
      </c>
      <c r="B595" s="2" t="str">
        <f>IFERROR(__xludf.DUMMYFUNCTION("""COMPUTED_VALUE"""),"Grundschule")</f>
        <v>Grundschule</v>
      </c>
      <c r="C595" s="2">
        <f>IFERROR(__xludf.DUMMYFUNCTION("""COMPUTED_VALUE"""),200.0)</f>
        <v>200</v>
      </c>
      <c r="D595" s="2" t="str">
        <f>IFERROR(__xludf.DUMMYFUNCTION("""COMPUTED_VALUE"""),"2.0")</f>
        <v>2.0</v>
      </c>
    </row>
    <row r="596">
      <c r="A596" s="2" t="str">
        <f>IFERROR(__xludf.DUMMYFUNCTION("""COMPUTED_VALUE"""),"Paderborn")</f>
        <v>Paderborn</v>
      </c>
      <c r="B596" s="2" t="str">
        <f>IFERROR(__xludf.DUMMYFUNCTION("""COMPUTED_VALUE"""),"Realschule")</f>
        <v>Realschule</v>
      </c>
      <c r="C596" s="2">
        <f>IFERROR(__xludf.DUMMYFUNCTION("""COMPUTED_VALUE"""),786.0)</f>
        <v>786</v>
      </c>
      <c r="D596" s="2" t="str">
        <f>IFERROR(__xludf.DUMMYFUNCTION("""COMPUTED_VALUE"""),"2.0")</f>
        <v>2.0</v>
      </c>
    </row>
    <row r="597">
      <c r="A597" s="2" t="str">
        <f>IFERROR(__xludf.DUMMYFUNCTION("""COMPUTED_VALUE"""),"Plettenberg")</f>
        <v>Plettenberg</v>
      </c>
      <c r="B597" s="2" t="str">
        <f>IFERROR(__xludf.DUMMYFUNCTION("""COMPUTED_VALUE"""),"Hauptschule")</f>
        <v>Hauptschule</v>
      </c>
      <c r="C597" s="2">
        <f>IFERROR(__xludf.DUMMYFUNCTION("""COMPUTED_VALUE"""),310.0)</f>
        <v>310</v>
      </c>
      <c r="D597" s="2" t="str">
        <f>IFERROR(__xludf.DUMMYFUNCTION("""COMPUTED_VALUE"""),"6.0")</f>
        <v>6.0</v>
      </c>
    </row>
    <row r="598">
      <c r="A598" s="2" t="str">
        <f>IFERROR(__xludf.DUMMYFUNCTION("""COMPUTED_VALUE"""),"Porta")</f>
        <v>Porta</v>
      </c>
      <c r="B598" s="2" t="str">
        <f>IFERROR(__xludf.DUMMYFUNCTION("""COMPUTED_VALUE"""),"Grundschule")</f>
        <v>Grundschule</v>
      </c>
      <c r="C598" s="2">
        <f>IFERROR(__xludf.DUMMYFUNCTION("""COMPUTED_VALUE"""),138.0)</f>
        <v>138</v>
      </c>
      <c r="D598" s="2" t="str">
        <f>IFERROR(__xludf.DUMMYFUNCTION("""COMPUTED_VALUE"""),"5.0")</f>
        <v>5.0</v>
      </c>
    </row>
    <row r="599">
      <c r="A599" s="2" t="str">
        <f>IFERROR(__xludf.DUMMYFUNCTION("""COMPUTED_VALUE"""),"Porta")</f>
        <v>Porta</v>
      </c>
      <c r="B599" s="2" t="str">
        <f>IFERROR(__xludf.DUMMYFUNCTION("""COMPUTED_VALUE"""),"Gesamtschule")</f>
        <v>Gesamtschule</v>
      </c>
      <c r="C599" s="2">
        <f>IFERROR(__xludf.DUMMYFUNCTION("""COMPUTED_VALUE"""),900.0)</f>
        <v>900</v>
      </c>
      <c r="D599" s="2" t="str">
        <f>IFERROR(__xludf.DUMMYFUNCTION("""COMPUTED_VALUE"""),"4.0")</f>
        <v>4.0</v>
      </c>
    </row>
    <row r="600">
      <c r="A600" s="2" t="str">
        <f>IFERROR(__xludf.DUMMYFUNCTION("""COMPUTED_VALUE"""),"Porta")</f>
        <v>Porta</v>
      </c>
      <c r="B600" s="2" t="str">
        <f>IFERROR(__xludf.DUMMYFUNCTION("""COMPUTED_VALUE"""),"Grundschule")</f>
        <v>Grundschule</v>
      </c>
      <c r="C600" s="2">
        <f>IFERROR(__xludf.DUMMYFUNCTION("""COMPUTED_VALUE"""),300.0)</f>
        <v>300</v>
      </c>
      <c r="D600" s="2" t="str">
        <f>IFERROR(__xludf.DUMMYFUNCTION("""COMPUTED_VALUE"""),"5.0")</f>
        <v>5.0</v>
      </c>
    </row>
    <row r="601">
      <c r="A601" s="2" t="str">
        <f>IFERROR(__xludf.DUMMYFUNCTION("""COMPUTED_VALUE"""),"Pulheim")</f>
        <v>Pulheim</v>
      </c>
      <c r="B601" s="2" t="str">
        <f>IFERROR(__xludf.DUMMYFUNCTION("""COMPUTED_VALUE"""),"Grundschule")</f>
        <v>Grundschule</v>
      </c>
      <c r="C601" s="2">
        <f>IFERROR(__xludf.DUMMYFUNCTION("""COMPUTED_VALUE"""),370.0)</f>
        <v>370</v>
      </c>
      <c r="D601" s="2" t="str">
        <f>IFERROR(__xludf.DUMMYFUNCTION("""COMPUTED_VALUE"""),"2.0")</f>
        <v>2.0</v>
      </c>
    </row>
    <row r="602">
      <c r="A602" s="2" t="str">
        <f>IFERROR(__xludf.DUMMYFUNCTION("""COMPUTED_VALUE"""),"Pulheim")</f>
        <v>Pulheim</v>
      </c>
      <c r="B602" s="2" t="str">
        <f>IFERROR(__xludf.DUMMYFUNCTION("""COMPUTED_VALUE"""),"Grundschule")</f>
        <v>Grundschule</v>
      </c>
      <c r="C602" s="2">
        <f>IFERROR(__xludf.DUMMYFUNCTION("""COMPUTED_VALUE"""),230.0)</f>
        <v>230</v>
      </c>
      <c r="D602" s="2" t="str">
        <f>IFERROR(__xludf.DUMMYFUNCTION("""COMPUTED_VALUE"""),"4.0")</f>
        <v>4.0</v>
      </c>
    </row>
    <row r="603">
      <c r="A603" s="2" t="str">
        <f>IFERROR(__xludf.DUMMYFUNCTION("""COMPUTED_VALUE"""),"Radevormwald")</f>
        <v>Radevormwald</v>
      </c>
      <c r="B603" s="2" t="str">
        <f>IFERROR(__xludf.DUMMYFUNCTION("""COMPUTED_VALUE"""),"Realschule")</f>
        <v>Realschule</v>
      </c>
      <c r="C603" s="2">
        <f>IFERROR(__xludf.DUMMYFUNCTION("""COMPUTED_VALUE"""),81.0)</f>
        <v>81</v>
      </c>
      <c r="D603" s="2" t="str">
        <f>IFERROR(__xludf.DUMMYFUNCTION("""COMPUTED_VALUE"""),"2.0")</f>
        <v>2.0</v>
      </c>
    </row>
    <row r="604">
      <c r="A604" s="2" t="str">
        <f>IFERROR(__xludf.DUMMYFUNCTION("""COMPUTED_VALUE"""),"Raesfeld")</f>
        <v>Raesfeld</v>
      </c>
      <c r="B604" s="2" t="str">
        <f>IFERROR(__xludf.DUMMYFUNCTION("""COMPUTED_VALUE"""),"Grundschule")</f>
        <v>Grundschule</v>
      </c>
      <c r="C604" s="2">
        <f>IFERROR(__xludf.DUMMYFUNCTION("""COMPUTED_VALUE"""),340.0)</f>
        <v>340</v>
      </c>
      <c r="D604" s="2" t="str">
        <f>IFERROR(__xludf.DUMMYFUNCTION("""COMPUTED_VALUE"""),"4.0")</f>
        <v>4.0</v>
      </c>
    </row>
    <row r="605">
      <c r="A605" s="2" t="str">
        <f>IFERROR(__xludf.DUMMYFUNCTION("""COMPUTED_VALUE"""),"Rahden")</f>
        <v>Rahden</v>
      </c>
      <c r="B605" s="2" t="str">
        <f>IFERROR(__xludf.DUMMYFUNCTION("""COMPUTED_VALUE"""),"Grundschule")</f>
        <v>Grundschule</v>
      </c>
      <c r="C605" s="2">
        <f>IFERROR(__xludf.DUMMYFUNCTION("""COMPUTED_VALUE"""),180.0)</f>
        <v>180</v>
      </c>
      <c r="D605" s="2" t="str">
        <f>IFERROR(__xludf.DUMMYFUNCTION("""COMPUTED_VALUE"""),"4.0")</f>
        <v>4.0</v>
      </c>
    </row>
    <row r="606">
      <c r="A606" s="2" t="str">
        <f>IFERROR(__xludf.DUMMYFUNCTION("""COMPUTED_VALUE"""),"Rahden")</f>
        <v>Rahden</v>
      </c>
      <c r="B606" s="2" t="str">
        <f>IFERROR(__xludf.DUMMYFUNCTION("""COMPUTED_VALUE"""),"Sekundarschule")</f>
        <v>Sekundarschule</v>
      </c>
      <c r="C606" s="2">
        <f>IFERROR(__xludf.DUMMYFUNCTION("""COMPUTED_VALUE"""),660.0)</f>
        <v>660</v>
      </c>
      <c r="D606" s="2" t="str">
        <f>IFERROR(__xludf.DUMMYFUNCTION("""COMPUTED_VALUE"""),"3.0")</f>
        <v>3.0</v>
      </c>
    </row>
    <row r="607">
      <c r="A607" s="2" t="str">
        <f>IFERROR(__xludf.DUMMYFUNCTION("""COMPUTED_VALUE"""),"Ratingen")</f>
        <v>Ratingen</v>
      </c>
      <c r="B607" s="2" t="str">
        <f>IFERROR(__xludf.DUMMYFUNCTION("""COMPUTED_VALUE"""),"Grundschule")</f>
        <v>Grundschule</v>
      </c>
      <c r="C607" s="2">
        <f>IFERROR(__xludf.DUMMYFUNCTION("""COMPUTED_VALUE"""),260.0)</f>
        <v>260</v>
      </c>
      <c r="D607" s="2" t="str">
        <f>IFERROR(__xludf.DUMMYFUNCTION("""COMPUTED_VALUE"""),"4.0")</f>
        <v>4.0</v>
      </c>
    </row>
    <row r="608">
      <c r="A608" s="2" t="str">
        <f>IFERROR(__xludf.DUMMYFUNCTION("""COMPUTED_VALUE"""),"Ratingen")</f>
        <v>Ratingen</v>
      </c>
      <c r="B608" s="2" t="str">
        <f>IFERROR(__xludf.DUMMYFUNCTION("""COMPUTED_VALUE"""),"Gymnasium")</f>
        <v>Gymnasium</v>
      </c>
      <c r="C608" s="2">
        <f>IFERROR(__xludf.DUMMYFUNCTION("""COMPUTED_VALUE"""),895.0)</f>
        <v>895</v>
      </c>
      <c r="D608" s="2" t="str">
        <f>IFERROR(__xludf.DUMMYFUNCTION("""COMPUTED_VALUE"""),"5.0")</f>
        <v>5.0</v>
      </c>
    </row>
    <row r="609">
      <c r="A609" s="2" t="str">
        <f>IFERROR(__xludf.DUMMYFUNCTION("""COMPUTED_VALUE"""),"Ratingen")</f>
        <v>Ratingen</v>
      </c>
      <c r="B609" s="2" t="str">
        <f>IFERROR(__xludf.DUMMYFUNCTION("""COMPUTED_VALUE"""),"Grundschule")</f>
        <v>Grundschule</v>
      </c>
      <c r="C609" s="2"/>
      <c r="D609" s="2" t="str">
        <f>IFERROR(__xludf.DUMMYFUNCTION("""COMPUTED_VALUE"""),"3.0")</f>
        <v>3.0</v>
      </c>
    </row>
    <row r="610">
      <c r="A610" s="2" t="str">
        <f>IFERROR(__xludf.DUMMYFUNCTION("""COMPUTED_VALUE"""),"Ratingen")</f>
        <v>Ratingen</v>
      </c>
      <c r="B610" s="2" t="str">
        <f>IFERROR(__xludf.DUMMYFUNCTION("""COMPUTED_VALUE"""),"Realschule")</f>
        <v>Realschule</v>
      </c>
      <c r="C610" s="2">
        <f>IFERROR(__xludf.DUMMYFUNCTION("""COMPUTED_VALUE"""),700.0)</f>
        <v>700</v>
      </c>
      <c r="D610" s="2" t="str">
        <f>IFERROR(__xludf.DUMMYFUNCTION("""COMPUTED_VALUE"""),"3.0")</f>
        <v>3.0</v>
      </c>
    </row>
    <row r="611">
      <c r="A611" s="2" t="str">
        <f>IFERROR(__xludf.DUMMYFUNCTION("""COMPUTED_VALUE"""),"Ratingen")</f>
        <v>Ratingen</v>
      </c>
      <c r="B611" s="2" t="str">
        <f>IFERROR(__xludf.DUMMYFUNCTION("""COMPUTED_VALUE"""),"Gymnasium")</f>
        <v>Gymnasium</v>
      </c>
      <c r="C611" s="2">
        <f>IFERROR(__xludf.DUMMYFUNCTION("""COMPUTED_VALUE"""),750.0)</f>
        <v>750</v>
      </c>
      <c r="D611" s="2" t="str">
        <f>IFERROR(__xludf.DUMMYFUNCTION("""COMPUTED_VALUE"""),"3.0")</f>
        <v>3.0</v>
      </c>
    </row>
    <row r="612">
      <c r="A612" s="2" t="str">
        <f>IFERROR(__xludf.DUMMYFUNCTION("""COMPUTED_VALUE"""),"Recke")</f>
        <v>Recke</v>
      </c>
      <c r="B612" s="2" t="str">
        <f>IFERROR(__xludf.DUMMYFUNCTION("""COMPUTED_VALUE"""),"Grundschule")</f>
        <v>Grundschule</v>
      </c>
      <c r="C612" s="2">
        <f>IFERROR(__xludf.DUMMYFUNCTION("""COMPUTED_VALUE"""),140.0)</f>
        <v>140</v>
      </c>
      <c r="D612" s="2" t="str">
        <f>IFERROR(__xludf.DUMMYFUNCTION("""COMPUTED_VALUE"""),"5.0")</f>
        <v>5.0</v>
      </c>
    </row>
    <row r="613">
      <c r="A613" s="2" t="str">
        <f>IFERROR(__xludf.DUMMYFUNCTION("""COMPUTED_VALUE"""),"Recklinghausen")</f>
        <v>Recklinghausen</v>
      </c>
      <c r="B613" s="2" t="str">
        <f>IFERROR(__xludf.DUMMYFUNCTION("""COMPUTED_VALUE"""),"Förderschule")</f>
        <v>Förderschule</v>
      </c>
      <c r="C613" s="2">
        <f>IFERROR(__xludf.DUMMYFUNCTION("""COMPUTED_VALUE"""),185.0)</f>
        <v>185</v>
      </c>
      <c r="D613" s="2" t="str">
        <f>IFERROR(__xludf.DUMMYFUNCTION("""COMPUTED_VALUE"""),"3.0")</f>
        <v>3.0</v>
      </c>
    </row>
    <row r="614">
      <c r="A614" s="2" t="str">
        <f>IFERROR(__xludf.DUMMYFUNCTION("""COMPUTED_VALUE"""),"Recklinghausen")</f>
        <v>Recklinghausen</v>
      </c>
      <c r="B614" s="2" t="str">
        <f>IFERROR(__xludf.DUMMYFUNCTION("""COMPUTED_VALUE"""),"Gymnasium")</f>
        <v>Gymnasium</v>
      </c>
      <c r="C614" s="2">
        <f>IFERROR(__xludf.DUMMYFUNCTION("""COMPUTED_VALUE"""),1070.0)</f>
        <v>1070</v>
      </c>
      <c r="D614" s="2" t="str">
        <f>IFERROR(__xludf.DUMMYFUNCTION("""COMPUTED_VALUE"""),"3.0")</f>
        <v>3.0</v>
      </c>
    </row>
    <row r="615">
      <c r="A615" s="2" t="str">
        <f>IFERROR(__xludf.DUMMYFUNCTION("""COMPUTED_VALUE"""),"Rees")</f>
        <v>Rees</v>
      </c>
      <c r="B615" s="2" t="str">
        <f>IFERROR(__xludf.DUMMYFUNCTION("""COMPUTED_VALUE"""),"Realschule")</f>
        <v>Realschule</v>
      </c>
      <c r="C615" s="2">
        <f>IFERROR(__xludf.DUMMYFUNCTION("""COMPUTED_VALUE"""),763.0)</f>
        <v>763</v>
      </c>
      <c r="D615" s="2" t="str">
        <f>IFERROR(__xludf.DUMMYFUNCTION("""COMPUTED_VALUE"""),"2.0")</f>
        <v>2.0</v>
      </c>
    </row>
    <row r="616">
      <c r="A616" s="2" t="str">
        <f>IFERROR(__xludf.DUMMYFUNCTION("""COMPUTED_VALUE"""),"Reichshof")</f>
        <v>Reichshof</v>
      </c>
      <c r="B616" s="2" t="str">
        <f>IFERROR(__xludf.DUMMYFUNCTION("""COMPUTED_VALUE"""),"Grundschule")</f>
        <v>Grundschule</v>
      </c>
      <c r="C616" s="2">
        <f>IFERROR(__xludf.DUMMYFUNCTION("""COMPUTED_VALUE"""),218.0)</f>
        <v>218</v>
      </c>
      <c r="D616" s="2" t="str">
        <f>IFERROR(__xludf.DUMMYFUNCTION("""COMPUTED_VALUE"""),"6.0")</f>
        <v>6.0</v>
      </c>
    </row>
    <row r="617">
      <c r="A617" s="2" t="str">
        <f>IFERROR(__xludf.DUMMYFUNCTION("""COMPUTED_VALUE"""),"Reichshof")</f>
        <v>Reichshof</v>
      </c>
      <c r="B617" s="2" t="str">
        <f>IFERROR(__xludf.DUMMYFUNCTION("""COMPUTED_VALUE"""),"Grundschule")</f>
        <v>Grundschule</v>
      </c>
      <c r="C617" s="2">
        <f>IFERROR(__xludf.DUMMYFUNCTION("""COMPUTED_VALUE"""),166.0)</f>
        <v>166</v>
      </c>
      <c r="D617" s="2" t="str">
        <f>IFERROR(__xludf.DUMMYFUNCTION("""COMPUTED_VALUE"""),"2.0")</f>
        <v>2.0</v>
      </c>
    </row>
    <row r="618">
      <c r="A618" s="2" t="str">
        <f>IFERROR(__xludf.DUMMYFUNCTION("""COMPUTED_VALUE"""),"Remscheid")</f>
        <v>Remscheid</v>
      </c>
      <c r="B618" s="2" t="str">
        <f>IFERROR(__xludf.DUMMYFUNCTION("""COMPUTED_VALUE"""),"Gesamtschule")</f>
        <v>Gesamtschule</v>
      </c>
      <c r="C618" s="2">
        <f>IFERROR(__xludf.DUMMYFUNCTION("""COMPUTED_VALUE"""),1170.0)</f>
        <v>1170</v>
      </c>
      <c r="D618" s="2" t="str">
        <f>IFERROR(__xludf.DUMMYFUNCTION("""COMPUTED_VALUE"""),"4.0")</f>
        <v>4.0</v>
      </c>
    </row>
    <row r="619">
      <c r="A619" s="2" t="str">
        <f>IFERROR(__xludf.DUMMYFUNCTION("""COMPUTED_VALUE"""),"Remscheid")</f>
        <v>Remscheid</v>
      </c>
      <c r="B619" s="2" t="str">
        <f>IFERROR(__xludf.DUMMYFUNCTION("""COMPUTED_VALUE"""),"Förderschule")</f>
        <v>Förderschule</v>
      </c>
      <c r="C619" s="2">
        <f>IFERROR(__xludf.DUMMYFUNCTION("""COMPUTED_VALUE"""),365.0)</f>
        <v>365</v>
      </c>
      <c r="D619" s="2" t="str">
        <f>IFERROR(__xludf.DUMMYFUNCTION("""COMPUTED_VALUE"""),"4.0")</f>
        <v>4.0</v>
      </c>
    </row>
    <row r="620">
      <c r="A620" s="2" t="str">
        <f>IFERROR(__xludf.DUMMYFUNCTION("""COMPUTED_VALUE"""),"Remscheid")</f>
        <v>Remscheid</v>
      </c>
      <c r="B620" s="2" t="str">
        <f>IFERROR(__xludf.DUMMYFUNCTION("""COMPUTED_VALUE"""),"Gesamtschule")</f>
        <v>Gesamtschule</v>
      </c>
      <c r="C620" s="2">
        <f>IFERROR(__xludf.DUMMYFUNCTION("""COMPUTED_VALUE"""),1350.0)</f>
        <v>1350</v>
      </c>
      <c r="D620" s="2" t="str">
        <f>IFERROR(__xludf.DUMMYFUNCTION("""COMPUTED_VALUE"""),"3.0")</f>
        <v>3.0</v>
      </c>
    </row>
    <row r="621">
      <c r="A621" s="2" t="str">
        <f>IFERROR(__xludf.DUMMYFUNCTION("""COMPUTED_VALUE"""),"Remscheid")</f>
        <v>Remscheid</v>
      </c>
      <c r="B621" s="2" t="str">
        <f>IFERROR(__xludf.DUMMYFUNCTION("""COMPUTED_VALUE"""),"Grundschule")</f>
        <v>Grundschule</v>
      </c>
      <c r="C621" s="2">
        <f>IFERROR(__xludf.DUMMYFUNCTION("""COMPUTED_VALUE"""),239.0)</f>
        <v>239</v>
      </c>
      <c r="D621" s="2" t="str">
        <f>IFERROR(__xludf.DUMMYFUNCTION("""COMPUTED_VALUE"""),"4.0")</f>
        <v>4.0</v>
      </c>
    </row>
    <row r="622">
      <c r="A622" s="2" t="str">
        <f>IFERROR(__xludf.DUMMYFUNCTION("""COMPUTED_VALUE"""),"Remscheid")</f>
        <v>Remscheid</v>
      </c>
      <c r="B622" s="2" t="str">
        <f>IFERROR(__xludf.DUMMYFUNCTION("""COMPUTED_VALUE"""),"Gymnasium")</f>
        <v>Gymnasium</v>
      </c>
      <c r="C622" s="2">
        <f>IFERROR(__xludf.DUMMYFUNCTION("""COMPUTED_VALUE"""),700.0)</f>
        <v>700</v>
      </c>
      <c r="D622" s="2" t="str">
        <f>IFERROR(__xludf.DUMMYFUNCTION("""COMPUTED_VALUE"""),"4.0")</f>
        <v>4.0</v>
      </c>
    </row>
    <row r="623">
      <c r="A623" s="2" t="str">
        <f>IFERROR(__xludf.DUMMYFUNCTION("""COMPUTED_VALUE"""),"Remscheid")</f>
        <v>Remscheid</v>
      </c>
      <c r="B623" s="2" t="str">
        <f>IFERROR(__xludf.DUMMYFUNCTION("""COMPUTED_VALUE"""),"Gymnasium")</f>
        <v>Gymnasium</v>
      </c>
      <c r="C623" s="2">
        <f>IFERROR(__xludf.DUMMYFUNCTION("""COMPUTED_VALUE"""),786.0)</f>
        <v>786</v>
      </c>
      <c r="D623" s="2" t="str">
        <f>IFERROR(__xludf.DUMMYFUNCTION("""COMPUTED_VALUE"""),"2.0")</f>
        <v>2.0</v>
      </c>
    </row>
    <row r="624">
      <c r="A624" s="2" t="str">
        <f>IFERROR(__xludf.DUMMYFUNCTION("""COMPUTED_VALUE"""),"Rheda-Wiedenbrück")</f>
        <v>Rheda-Wiedenbrück</v>
      </c>
      <c r="B624" s="2" t="str">
        <f>IFERROR(__xludf.DUMMYFUNCTION("""COMPUTED_VALUE"""),"Grundschule")</f>
        <v>Grundschule</v>
      </c>
      <c r="C624" s="2">
        <f>IFERROR(__xludf.DUMMYFUNCTION("""COMPUTED_VALUE"""),308.0)</f>
        <v>308</v>
      </c>
      <c r="D624" s="2" t="str">
        <f>IFERROR(__xludf.DUMMYFUNCTION("""COMPUTED_VALUE"""),"2.0")</f>
        <v>2.0</v>
      </c>
    </row>
    <row r="625">
      <c r="A625" s="2" t="str">
        <f>IFERROR(__xludf.DUMMYFUNCTION("""COMPUTED_VALUE"""),"Rheda-Wiedenbrück")</f>
        <v>Rheda-Wiedenbrück</v>
      </c>
      <c r="B625" s="2" t="str">
        <f>IFERROR(__xludf.DUMMYFUNCTION("""COMPUTED_VALUE"""),"Berufskolleg")</f>
        <v>Berufskolleg</v>
      </c>
      <c r="C625" s="2">
        <f>IFERROR(__xludf.DUMMYFUNCTION("""COMPUTED_VALUE"""),2000.0)</f>
        <v>2000</v>
      </c>
      <c r="D625" s="2" t="str">
        <f>IFERROR(__xludf.DUMMYFUNCTION("""COMPUTED_VALUE"""),"5.0")</f>
        <v>5.0</v>
      </c>
    </row>
    <row r="626">
      <c r="A626" s="2" t="str">
        <f>IFERROR(__xludf.DUMMYFUNCTION("""COMPUTED_VALUE"""),"Rheinbach")</f>
        <v>Rheinbach</v>
      </c>
      <c r="B626" s="2" t="str">
        <f>IFERROR(__xludf.DUMMYFUNCTION("""COMPUTED_VALUE"""),"Grundschule")</f>
        <v>Grundschule</v>
      </c>
      <c r="C626" s="2">
        <f>IFERROR(__xludf.DUMMYFUNCTION("""COMPUTED_VALUE"""),291.0)</f>
        <v>291</v>
      </c>
      <c r="D626" s="2" t="str">
        <f>IFERROR(__xludf.DUMMYFUNCTION("""COMPUTED_VALUE"""),"2.0")</f>
        <v>2.0</v>
      </c>
    </row>
    <row r="627">
      <c r="A627" s="2" t="str">
        <f>IFERROR(__xludf.DUMMYFUNCTION("""COMPUTED_VALUE"""),"Rheinbach")</f>
        <v>Rheinbach</v>
      </c>
      <c r="B627" s="2" t="str">
        <f>IFERROR(__xludf.DUMMYFUNCTION("""COMPUTED_VALUE"""),"Berufskolleg")</f>
        <v>Berufskolleg</v>
      </c>
      <c r="C627" s="2">
        <f>IFERROR(__xludf.DUMMYFUNCTION("""COMPUTED_VALUE"""),850.0)</f>
        <v>850</v>
      </c>
      <c r="D627" s="2" t="str">
        <f>IFERROR(__xludf.DUMMYFUNCTION("""COMPUTED_VALUE"""),"2.0")</f>
        <v>2.0</v>
      </c>
    </row>
    <row r="628">
      <c r="A628" s="2" t="str">
        <f>IFERROR(__xludf.DUMMYFUNCTION("""COMPUTED_VALUE"""),"Rheine")</f>
        <v>Rheine</v>
      </c>
      <c r="B628" s="2" t="str">
        <f>IFERROR(__xludf.DUMMYFUNCTION("""COMPUTED_VALUE"""),"Berufskolleg")</f>
        <v>Berufskolleg</v>
      </c>
      <c r="C628" s="2">
        <f>IFERROR(__xludf.DUMMYFUNCTION("""COMPUTED_VALUE"""),2500.0)</f>
        <v>2500</v>
      </c>
      <c r="D628" s="2" t="str">
        <f>IFERROR(__xludf.DUMMYFUNCTION("""COMPUTED_VALUE"""),"3.0")</f>
        <v>3.0</v>
      </c>
    </row>
    <row r="629">
      <c r="A629" s="2" t="str">
        <f>IFERROR(__xludf.DUMMYFUNCTION("""COMPUTED_VALUE"""),"Rheine")</f>
        <v>Rheine</v>
      </c>
      <c r="B629" s="2" t="str">
        <f>IFERROR(__xludf.DUMMYFUNCTION("""COMPUTED_VALUE"""),"Förderschule")</f>
        <v>Förderschule</v>
      </c>
      <c r="C629" s="2">
        <f>IFERROR(__xludf.DUMMYFUNCTION("""COMPUTED_VALUE"""),290.0)</f>
        <v>290</v>
      </c>
      <c r="D629" s="2" t="str">
        <f>IFERROR(__xludf.DUMMYFUNCTION("""COMPUTED_VALUE"""),"4.0")</f>
        <v>4.0</v>
      </c>
    </row>
    <row r="630">
      <c r="A630" s="2" t="str">
        <f>IFERROR(__xludf.DUMMYFUNCTION("""COMPUTED_VALUE"""),"Rietberg")</f>
        <v>Rietberg</v>
      </c>
      <c r="B630" s="2" t="str">
        <f>IFERROR(__xludf.DUMMYFUNCTION("""COMPUTED_VALUE"""),"Förderschule")</f>
        <v>Förderschule</v>
      </c>
      <c r="C630" s="2"/>
      <c r="D630" s="2" t="str">
        <f>IFERROR(__xludf.DUMMYFUNCTION("""COMPUTED_VALUE"""),"4.0")</f>
        <v>4.0</v>
      </c>
    </row>
    <row r="631">
      <c r="A631" s="2" t="str">
        <f>IFERROR(__xludf.DUMMYFUNCTION("""COMPUTED_VALUE"""),"Rietberg")</f>
        <v>Rietberg</v>
      </c>
      <c r="B631" s="2" t="str">
        <f>IFERROR(__xludf.DUMMYFUNCTION("""COMPUTED_VALUE"""),"Förderschule")</f>
        <v>Förderschule</v>
      </c>
      <c r="C631" s="2">
        <f>IFERROR(__xludf.DUMMYFUNCTION("""COMPUTED_VALUE"""),39.0)</f>
        <v>39</v>
      </c>
      <c r="D631" s="2" t="str">
        <f>IFERROR(__xludf.DUMMYFUNCTION("""COMPUTED_VALUE"""),"5.0")</f>
        <v>5.0</v>
      </c>
    </row>
    <row r="632">
      <c r="A632" s="2" t="str">
        <f>IFERROR(__xludf.DUMMYFUNCTION("""COMPUTED_VALUE"""),"Rietberg")</f>
        <v>Rietberg</v>
      </c>
      <c r="B632" s="2" t="str">
        <f>IFERROR(__xludf.DUMMYFUNCTION("""COMPUTED_VALUE"""),"Förderschule")</f>
        <v>Förderschule</v>
      </c>
      <c r="C632" s="2">
        <f>IFERROR(__xludf.DUMMYFUNCTION("""COMPUTED_VALUE"""),106.0)</f>
        <v>106</v>
      </c>
      <c r="D632" s="2" t="str">
        <f>IFERROR(__xludf.DUMMYFUNCTION("""COMPUTED_VALUE"""),"5.0")</f>
        <v>5.0</v>
      </c>
    </row>
    <row r="633">
      <c r="A633" s="2" t="str">
        <f>IFERROR(__xludf.DUMMYFUNCTION("""COMPUTED_VALUE"""),"Rödinghausen")</f>
        <v>Rödinghausen</v>
      </c>
      <c r="B633" s="2" t="str">
        <f>IFERROR(__xludf.DUMMYFUNCTION("""COMPUTED_VALUE"""),"Gesamtschule")</f>
        <v>Gesamtschule</v>
      </c>
      <c r="C633" s="2">
        <f>IFERROR(__xludf.DUMMYFUNCTION("""COMPUTED_VALUE"""),850.0)</f>
        <v>850</v>
      </c>
      <c r="D633" s="2" t="str">
        <f>IFERROR(__xludf.DUMMYFUNCTION("""COMPUTED_VALUE"""),"2.0")</f>
        <v>2.0</v>
      </c>
    </row>
    <row r="634">
      <c r="A634" s="2" t="str">
        <f>IFERROR(__xludf.DUMMYFUNCTION("""COMPUTED_VALUE"""),"Rösrath")</f>
        <v>Rösrath</v>
      </c>
      <c r="B634" s="2" t="str">
        <f>IFERROR(__xludf.DUMMYFUNCTION("""COMPUTED_VALUE"""),"Förderschule")</f>
        <v>Förderschule</v>
      </c>
      <c r="C634" s="2">
        <f>IFERROR(__xludf.DUMMYFUNCTION("""COMPUTED_VALUE"""),230.0)</f>
        <v>230</v>
      </c>
      <c r="D634" s="2" t="str">
        <f>IFERROR(__xludf.DUMMYFUNCTION("""COMPUTED_VALUE"""),"3.0")</f>
        <v>3.0</v>
      </c>
    </row>
    <row r="635">
      <c r="A635" s="2" t="str">
        <f>IFERROR(__xludf.DUMMYFUNCTION("""COMPUTED_VALUE"""),"Rüthen")</f>
        <v>Rüthen</v>
      </c>
      <c r="B635" s="2" t="str">
        <f>IFERROR(__xludf.DUMMYFUNCTION("""COMPUTED_VALUE"""),"Gymnasium")</f>
        <v>Gymnasium</v>
      </c>
      <c r="C635" s="2">
        <f>IFERROR(__xludf.DUMMYFUNCTION("""COMPUTED_VALUE"""),670.0)</f>
        <v>670</v>
      </c>
      <c r="D635" s="2" t="str">
        <f>IFERROR(__xludf.DUMMYFUNCTION("""COMPUTED_VALUE"""),"2.0")</f>
        <v>2.0</v>
      </c>
    </row>
    <row r="636">
      <c r="A636" s="2" t="str">
        <f>IFERROR(__xludf.DUMMYFUNCTION("""COMPUTED_VALUE"""),"Saerbeck")</f>
        <v>Saerbeck</v>
      </c>
      <c r="B636" s="2" t="str">
        <f>IFERROR(__xludf.DUMMYFUNCTION("""COMPUTED_VALUE"""),"Gesamtschule")</f>
        <v>Gesamtschule</v>
      </c>
      <c r="C636" s="2">
        <f>IFERROR(__xludf.DUMMYFUNCTION("""COMPUTED_VALUE"""),950.0)</f>
        <v>950</v>
      </c>
      <c r="D636" s="2" t="str">
        <f>IFERROR(__xludf.DUMMYFUNCTION("""COMPUTED_VALUE"""),"3.0")</f>
        <v>3.0</v>
      </c>
    </row>
    <row r="637">
      <c r="A637" s="2" t="str">
        <f>IFERROR(__xludf.DUMMYFUNCTION("""COMPUTED_VALUE"""),"Salzkotten")</f>
        <v>Salzkotten</v>
      </c>
      <c r="B637" s="2" t="str">
        <f>IFERROR(__xludf.DUMMYFUNCTION("""COMPUTED_VALUE"""),"Förderschule")</f>
        <v>Förderschule</v>
      </c>
      <c r="C637" s="2">
        <f>IFERROR(__xludf.DUMMYFUNCTION("""COMPUTED_VALUE"""),98.0)</f>
        <v>98</v>
      </c>
      <c r="D637" s="2" t="str">
        <f>IFERROR(__xludf.DUMMYFUNCTION("""COMPUTED_VALUE"""),"2.0")</f>
        <v>2.0</v>
      </c>
    </row>
    <row r="638">
      <c r="A638" s="2" t="str">
        <f>IFERROR(__xludf.DUMMYFUNCTION("""COMPUTED_VALUE"""),"Sankt")</f>
        <v>Sankt</v>
      </c>
      <c r="B638" s="2" t="str">
        <f>IFERROR(__xludf.DUMMYFUNCTION("""COMPUTED_VALUE"""),"Grundschule")</f>
        <v>Grundschule</v>
      </c>
      <c r="C638" s="2">
        <f>IFERROR(__xludf.DUMMYFUNCTION("""COMPUTED_VALUE"""),164.0)</f>
        <v>164</v>
      </c>
      <c r="D638" s="2" t="str">
        <f>IFERROR(__xludf.DUMMYFUNCTION("""COMPUTED_VALUE"""),"5.0")</f>
        <v>5.0</v>
      </c>
    </row>
    <row r="639">
      <c r="A639" s="2" t="str">
        <f>IFERROR(__xludf.DUMMYFUNCTION("""COMPUTED_VALUE"""),"Schermbeck")</f>
        <v>Schermbeck</v>
      </c>
      <c r="B639" s="2" t="str">
        <f>IFERROR(__xludf.DUMMYFUNCTION("""COMPUTED_VALUE"""),"Gesamtschule")</f>
        <v>Gesamtschule</v>
      </c>
      <c r="C639" s="2">
        <f>IFERROR(__xludf.DUMMYFUNCTION("""COMPUTED_VALUE"""),1120.0)</f>
        <v>1120</v>
      </c>
      <c r="D639" s="2" t="str">
        <f>IFERROR(__xludf.DUMMYFUNCTION("""COMPUTED_VALUE"""),"3.0")</f>
        <v>3.0</v>
      </c>
    </row>
    <row r="640">
      <c r="A640" s="2" t="str">
        <f>IFERROR(__xludf.DUMMYFUNCTION("""COMPUTED_VALUE"""),"Schieder-Schwalenberg")</f>
        <v>Schieder-Schwalenberg</v>
      </c>
      <c r="B640" s="2" t="str">
        <f>IFERROR(__xludf.DUMMYFUNCTION("""COMPUTED_VALUE"""),"Grundschule")</f>
        <v>Grundschule</v>
      </c>
      <c r="C640" s="2">
        <f>IFERROR(__xludf.DUMMYFUNCTION("""COMPUTED_VALUE"""),99.0)</f>
        <v>99</v>
      </c>
      <c r="D640" s="2" t="str">
        <f>IFERROR(__xludf.DUMMYFUNCTION("""COMPUTED_VALUE"""),"3.0")</f>
        <v>3.0</v>
      </c>
    </row>
    <row r="641">
      <c r="A641" s="2" t="str">
        <f>IFERROR(__xludf.DUMMYFUNCTION("""COMPUTED_VALUE"""),"Schmallenberg")</f>
        <v>Schmallenberg</v>
      </c>
      <c r="B641" s="2" t="str">
        <f>IFERROR(__xludf.DUMMYFUNCTION("""COMPUTED_VALUE"""),"Grundschule")</f>
        <v>Grundschule</v>
      </c>
      <c r="C641" s="2">
        <f>IFERROR(__xludf.DUMMYFUNCTION("""COMPUTED_VALUE"""),100.0)</f>
        <v>100</v>
      </c>
      <c r="D641" s="2" t="str">
        <f>IFERROR(__xludf.DUMMYFUNCTION("""COMPUTED_VALUE"""),"4.0")</f>
        <v>4.0</v>
      </c>
    </row>
    <row r="642">
      <c r="A642" s="2" t="str">
        <f>IFERROR(__xludf.DUMMYFUNCTION("""COMPUTED_VALUE"""),"Schwalmtal")</f>
        <v>Schwalmtal</v>
      </c>
      <c r="B642" s="2" t="str">
        <f>IFERROR(__xludf.DUMMYFUNCTION("""COMPUTED_VALUE"""),"Grundschule")</f>
        <v>Grundschule</v>
      </c>
      <c r="C642" s="2">
        <f>IFERROR(__xludf.DUMMYFUNCTION("""COMPUTED_VALUE"""),245.0)</f>
        <v>245</v>
      </c>
      <c r="D642" s="2" t="str">
        <f>IFERROR(__xludf.DUMMYFUNCTION("""COMPUTED_VALUE"""),"4.0")</f>
        <v>4.0</v>
      </c>
    </row>
    <row r="643">
      <c r="A643" s="2" t="str">
        <f>IFERROR(__xludf.DUMMYFUNCTION("""COMPUTED_VALUE"""),"Schwelm")</f>
        <v>Schwelm</v>
      </c>
      <c r="B643" s="2" t="str">
        <f>IFERROR(__xludf.DUMMYFUNCTION("""COMPUTED_VALUE"""),"Realschule")</f>
        <v>Realschule</v>
      </c>
      <c r="C643" s="2">
        <f>IFERROR(__xludf.DUMMYFUNCTION("""COMPUTED_VALUE"""),590.0)</f>
        <v>590</v>
      </c>
      <c r="D643" s="2" t="str">
        <f>IFERROR(__xludf.DUMMYFUNCTION("""COMPUTED_VALUE"""),"5.0")</f>
        <v>5.0</v>
      </c>
    </row>
    <row r="644">
      <c r="A644" s="2" t="str">
        <f>IFERROR(__xludf.DUMMYFUNCTION("""COMPUTED_VALUE"""),"Schwelm")</f>
        <v>Schwelm</v>
      </c>
      <c r="B644" s="2" t="str">
        <f>IFERROR(__xludf.DUMMYFUNCTION("""COMPUTED_VALUE"""),"Grundschule")</f>
        <v>Grundschule</v>
      </c>
      <c r="C644" s="2">
        <f>IFERROR(__xludf.DUMMYFUNCTION("""COMPUTED_VALUE"""),311.0)</f>
        <v>311</v>
      </c>
      <c r="D644" s="2" t="str">
        <f>IFERROR(__xludf.DUMMYFUNCTION("""COMPUTED_VALUE"""),"5.0")</f>
        <v>5.0</v>
      </c>
    </row>
    <row r="645">
      <c r="A645" s="2" t="str">
        <f>IFERROR(__xludf.DUMMYFUNCTION("""COMPUTED_VALUE"""),"Schwerte")</f>
        <v>Schwerte</v>
      </c>
      <c r="B645" s="2" t="str">
        <f>IFERROR(__xludf.DUMMYFUNCTION("""COMPUTED_VALUE"""),"Grundschule")</f>
        <v>Grundschule</v>
      </c>
      <c r="C645" s="2">
        <f>IFERROR(__xludf.DUMMYFUNCTION("""COMPUTED_VALUE"""),330.0)</f>
        <v>330</v>
      </c>
      <c r="D645" s="2" t="str">
        <f>IFERROR(__xludf.DUMMYFUNCTION("""COMPUTED_VALUE"""),"3.0")</f>
        <v>3.0</v>
      </c>
    </row>
    <row r="646">
      <c r="A646" s="2" t="str">
        <f>IFERROR(__xludf.DUMMYFUNCTION("""COMPUTED_VALUE"""),"Schwerte")</f>
        <v>Schwerte</v>
      </c>
      <c r="B646" s="2" t="str">
        <f>IFERROR(__xludf.DUMMYFUNCTION("""COMPUTED_VALUE"""),"Grundschule")</f>
        <v>Grundschule</v>
      </c>
      <c r="C646" s="2">
        <f>IFERROR(__xludf.DUMMYFUNCTION("""COMPUTED_VALUE"""),180.0)</f>
        <v>180</v>
      </c>
      <c r="D646" s="2" t="str">
        <f>IFERROR(__xludf.DUMMYFUNCTION("""COMPUTED_VALUE"""),"5.0")</f>
        <v>5.0</v>
      </c>
    </row>
    <row r="647">
      <c r="A647" s="2" t="str">
        <f>IFERROR(__xludf.DUMMYFUNCTION("""COMPUTED_VALUE"""),"Senden")</f>
        <v>Senden</v>
      </c>
      <c r="B647" s="2" t="str">
        <f>IFERROR(__xludf.DUMMYFUNCTION("""COMPUTED_VALUE"""),"Grundschule")</f>
        <v>Grundschule</v>
      </c>
      <c r="C647" s="2">
        <f>IFERROR(__xludf.DUMMYFUNCTION("""COMPUTED_VALUE"""),110.0)</f>
        <v>110</v>
      </c>
      <c r="D647" s="2" t="str">
        <f>IFERROR(__xludf.DUMMYFUNCTION("""COMPUTED_VALUE"""),"2.0")</f>
        <v>2.0</v>
      </c>
    </row>
    <row r="648">
      <c r="A648" s="2" t="str">
        <f>IFERROR(__xludf.DUMMYFUNCTION("""COMPUTED_VALUE"""),"Sendenhorst")</f>
        <v>Sendenhorst</v>
      </c>
      <c r="B648" s="2" t="str">
        <f>IFERROR(__xludf.DUMMYFUNCTION("""COMPUTED_VALUE"""),"Gesamtschule")</f>
        <v>Gesamtschule</v>
      </c>
      <c r="C648" s="2" t="str">
        <f>IFERROR(__xludf.DUMMYFUNCTION("""COMPUTED_VALUE"""),"ca. 200")</f>
        <v>ca. 200</v>
      </c>
      <c r="D648" s="2" t="str">
        <f>IFERROR(__xludf.DUMMYFUNCTION("""COMPUTED_VALUE"""),"2.0")</f>
        <v>2.0</v>
      </c>
    </row>
    <row r="649">
      <c r="A649" s="2" t="str">
        <f>IFERROR(__xludf.DUMMYFUNCTION("""COMPUTED_VALUE"""),"Siegburg")</f>
        <v>Siegburg</v>
      </c>
      <c r="B649" s="2" t="str">
        <f>IFERROR(__xludf.DUMMYFUNCTION("""COMPUTED_VALUE"""),"Realschule")</f>
        <v>Realschule</v>
      </c>
      <c r="C649" s="2">
        <f>IFERROR(__xludf.DUMMYFUNCTION("""COMPUTED_VALUE"""),500.0)</f>
        <v>500</v>
      </c>
      <c r="D649" s="2" t="str">
        <f>IFERROR(__xludf.DUMMYFUNCTION("""COMPUTED_VALUE"""),"3.0")</f>
        <v>3.0</v>
      </c>
    </row>
    <row r="650">
      <c r="A650" s="2" t="str">
        <f>IFERROR(__xludf.DUMMYFUNCTION("""COMPUTED_VALUE"""),"Siegen")</f>
        <v>Siegen</v>
      </c>
      <c r="B650" s="2" t="str">
        <f>IFERROR(__xludf.DUMMYFUNCTION("""COMPUTED_VALUE"""),"Hauptschule")</f>
        <v>Hauptschule</v>
      </c>
      <c r="C650" s="2">
        <f>IFERROR(__xludf.DUMMYFUNCTION("""COMPUTED_VALUE"""),255.0)</f>
        <v>255</v>
      </c>
      <c r="D650" s="2" t="str">
        <f>IFERROR(__xludf.DUMMYFUNCTION("""COMPUTED_VALUE"""),"4.0")</f>
        <v>4.0</v>
      </c>
    </row>
    <row r="651">
      <c r="A651" s="2" t="str">
        <f>IFERROR(__xludf.DUMMYFUNCTION("""COMPUTED_VALUE"""),"Siegen")</f>
        <v>Siegen</v>
      </c>
      <c r="B651" s="2" t="str">
        <f>IFERROR(__xludf.DUMMYFUNCTION("""COMPUTED_VALUE"""),"Grundschule")</f>
        <v>Grundschule</v>
      </c>
      <c r="C651" s="2">
        <f>IFERROR(__xludf.DUMMYFUNCTION("""COMPUTED_VALUE"""),180.0)</f>
        <v>180</v>
      </c>
      <c r="D651" s="2" t="str">
        <f>IFERROR(__xludf.DUMMYFUNCTION("""COMPUTED_VALUE"""),"3.0")</f>
        <v>3.0</v>
      </c>
    </row>
    <row r="652">
      <c r="A652" s="2" t="str">
        <f>IFERROR(__xludf.DUMMYFUNCTION("""COMPUTED_VALUE"""),"Siegen")</f>
        <v>Siegen</v>
      </c>
      <c r="B652" s="2" t="str">
        <f>IFERROR(__xludf.DUMMYFUNCTION("""COMPUTED_VALUE"""),"Gymnasium")</f>
        <v>Gymnasium</v>
      </c>
      <c r="C652" s="2">
        <f>IFERROR(__xludf.DUMMYFUNCTION("""COMPUTED_VALUE"""),720.0)</f>
        <v>720</v>
      </c>
      <c r="D652" s="2" t="str">
        <f>IFERROR(__xludf.DUMMYFUNCTION("""COMPUTED_VALUE"""),"4.0")</f>
        <v>4.0</v>
      </c>
    </row>
    <row r="653">
      <c r="A653" s="2" t="str">
        <f>IFERROR(__xludf.DUMMYFUNCTION("""COMPUTED_VALUE"""),"Siegen")</f>
        <v>Siegen</v>
      </c>
      <c r="B653" s="2" t="str">
        <f>IFERROR(__xludf.DUMMYFUNCTION("""COMPUTED_VALUE"""),"Förderschule")</f>
        <v>Förderschule</v>
      </c>
      <c r="C653" s="2">
        <f>IFERROR(__xludf.DUMMYFUNCTION("""COMPUTED_VALUE"""),138.0)</f>
        <v>138</v>
      </c>
      <c r="D653" s="2" t="str">
        <f>IFERROR(__xludf.DUMMYFUNCTION("""COMPUTED_VALUE"""),"2.0")</f>
        <v>2.0</v>
      </c>
    </row>
    <row r="654">
      <c r="A654" s="2" t="str">
        <f>IFERROR(__xludf.DUMMYFUNCTION("""COMPUTED_VALUE"""),"Siegen")</f>
        <v>Siegen</v>
      </c>
      <c r="B654" s="2" t="str">
        <f>IFERROR(__xludf.DUMMYFUNCTION("""COMPUTED_VALUE"""),"Förderschule")</f>
        <v>Förderschule</v>
      </c>
      <c r="C654" s="2">
        <f>IFERROR(__xludf.DUMMYFUNCTION("""COMPUTED_VALUE"""),169.0)</f>
        <v>169</v>
      </c>
      <c r="D654" s="2" t="str">
        <f>IFERROR(__xludf.DUMMYFUNCTION("""COMPUTED_VALUE"""),"4.0")</f>
        <v>4.0</v>
      </c>
    </row>
    <row r="655">
      <c r="A655" s="2" t="str">
        <f>IFERROR(__xludf.DUMMYFUNCTION("""COMPUTED_VALUE"""),"Siegen")</f>
        <v>Siegen</v>
      </c>
      <c r="B655" s="2" t="str">
        <f>IFERROR(__xludf.DUMMYFUNCTION("""COMPUTED_VALUE"""),"Gesamtschule")</f>
        <v>Gesamtschule</v>
      </c>
      <c r="C655" s="2">
        <f>IFERROR(__xludf.DUMMYFUNCTION("""COMPUTED_VALUE"""),1150.0)</f>
        <v>1150</v>
      </c>
      <c r="D655" s="2" t="str">
        <f>IFERROR(__xludf.DUMMYFUNCTION("""COMPUTED_VALUE"""),"2.0")</f>
        <v>2.0</v>
      </c>
    </row>
    <row r="656">
      <c r="A656" s="2" t="str">
        <f>IFERROR(__xludf.DUMMYFUNCTION("""COMPUTED_VALUE"""),"Soest")</f>
        <v>Soest</v>
      </c>
      <c r="B656" s="2" t="str">
        <f>IFERROR(__xludf.DUMMYFUNCTION("""COMPUTED_VALUE"""),"Förderschule")</f>
        <v>Förderschule</v>
      </c>
      <c r="C656" s="2">
        <f>IFERROR(__xludf.DUMMYFUNCTION("""COMPUTED_VALUE"""),240.0)</f>
        <v>240</v>
      </c>
      <c r="D656" s="2" t="str">
        <f>IFERROR(__xludf.DUMMYFUNCTION("""COMPUTED_VALUE"""),"5.0")</f>
        <v>5.0</v>
      </c>
    </row>
    <row r="657">
      <c r="A657" s="2" t="str">
        <f>IFERROR(__xludf.DUMMYFUNCTION("""COMPUTED_VALUE"""),"Soest")</f>
        <v>Soest</v>
      </c>
      <c r="B657" s="2" t="str">
        <f>IFERROR(__xludf.DUMMYFUNCTION("""COMPUTED_VALUE"""),"Grundschule")</f>
        <v>Grundschule</v>
      </c>
      <c r="C657" s="2">
        <f>IFERROR(__xludf.DUMMYFUNCTION("""COMPUTED_VALUE"""),199.0)</f>
        <v>199</v>
      </c>
      <c r="D657" s="2" t="str">
        <f>IFERROR(__xludf.DUMMYFUNCTION("""COMPUTED_VALUE"""),"3.0")</f>
        <v>3.0</v>
      </c>
    </row>
    <row r="658">
      <c r="A658" s="2" t="str">
        <f>IFERROR(__xludf.DUMMYFUNCTION("""COMPUTED_VALUE"""),"Soest")</f>
        <v>Soest</v>
      </c>
      <c r="B658" s="2" t="str">
        <f>IFERROR(__xludf.DUMMYFUNCTION("""COMPUTED_VALUE"""),"Gesamtschule")</f>
        <v>Gesamtschule</v>
      </c>
      <c r="C658" s="2">
        <f>IFERROR(__xludf.DUMMYFUNCTION("""COMPUTED_VALUE"""),872.0)</f>
        <v>872</v>
      </c>
      <c r="D658" s="2" t="str">
        <f>IFERROR(__xludf.DUMMYFUNCTION("""COMPUTED_VALUE"""),"3.0")</f>
        <v>3.0</v>
      </c>
    </row>
    <row r="659">
      <c r="A659" s="2" t="str">
        <f>IFERROR(__xludf.DUMMYFUNCTION("""COMPUTED_VALUE"""),"Soest")</f>
        <v>Soest</v>
      </c>
      <c r="B659" s="2" t="str">
        <f>IFERROR(__xludf.DUMMYFUNCTION("""COMPUTED_VALUE"""),"Grundschule")</f>
        <v>Grundschule</v>
      </c>
      <c r="C659" s="2">
        <f>IFERROR(__xludf.DUMMYFUNCTION("""COMPUTED_VALUE"""),285.0)</f>
        <v>285</v>
      </c>
      <c r="D659" s="2" t="str">
        <f>IFERROR(__xludf.DUMMYFUNCTION("""COMPUTED_VALUE"""),"5.0")</f>
        <v>5.0</v>
      </c>
    </row>
    <row r="660">
      <c r="A660" s="2" t="str">
        <f>IFERROR(__xludf.DUMMYFUNCTION("""COMPUTED_VALUE"""),"Soest")</f>
        <v>Soest</v>
      </c>
      <c r="B660" s="2" t="str">
        <f>IFERROR(__xludf.DUMMYFUNCTION("""COMPUTED_VALUE"""),"Grundschule")</f>
        <v>Grundschule</v>
      </c>
      <c r="C660" s="2">
        <f>IFERROR(__xludf.DUMMYFUNCTION("""COMPUTED_VALUE"""),189.0)</f>
        <v>189</v>
      </c>
      <c r="D660" s="2" t="str">
        <f>IFERROR(__xludf.DUMMYFUNCTION("""COMPUTED_VALUE"""),"4.0")</f>
        <v>4.0</v>
      </c>
    </row>
    <row r="661">
      <c r="A661" s="2" t="str">
        <f>IFERROR(__xludf.DUMMYFUNCTION("""COMPUTED_VALUE"""),"Solingen")</f>
        <v>Solingen</v>
      </c>
      <c r="B661" s="2" t="str">
        <f>IFERROR(__xludf.DUMMYFUNCTION("""COMPUTED_VALUE"""),"Realschule")</f>
        <v>Realschule</v>
      </c>
      <c r="C661" s="2">
        <f>IFERROR(__xludf.DUMMYFUNCTION("""COMPUTED_VALUE"""),713.0)</f>
        <v>713</v>
      </c>
      <c r="D661" s="2" t="str">
        <f>IFERROR(__xludf.DUMMYFUNCTION("""COMPUTED_VALUE"""),"4.0")</f>
        <v>4.0</v>
      </c>
    </row>
    <row r="662">
      <c r="A662" s="2" t="str">
        <f>IFERROR(__xludf.DUMMYFUNCTION("""COMPUTED_VALUE"""),"Solingen")</f>
        <v>Solingen</v>
      </c>
      <c r="B662" s="2" t="str">
        <f>IFERROR(__xludf.DUMMYFUNCTION("""COMPUTED_VALUE"""),"Gesamtschule")</f>
        <v>Gesamtschule</v>
      </c>
      <c r="C662" s="2" t="str">
        <f>IFERROR(__xludf.DUMMYFUNCTION("""COMPUTED_VALUE"""),"1.35")</f>
        <v>1.35</v>
      </c>
      <c r="D662" s="2" t="str">
        <f>IFERROR(__xludf.DUMMYFUNCTION("""COMPUTED_VALUE"""),"3.0")</f>
        <v>3.0</v>
      </c>
    </row>
    <row r="663">
      <c r="A663" s="2" t="str">
        <f>IFERROR(__xludf.DUMMYFUNCTION("""COMPUTED_VALUE"""),"Solingen")</f>
        <v>Solingen</v>
      </c>
      <c r="B663" s="2" t="str">
        <f>IFERROR(__xludf.DUMMYFUNCTION("""COMPUTED_VALUE"""),"Gesamtschule")</f>
        <v>Gesamtschule</v>
      </c>
      <c r="C663" s="2">
        <f>IFERROR(__xludf.DUMMYFUNCTION("""COMPUTED_VALUE"""),1550.0)</f>
        <v>1550</v>
      </c>
      <c r="D663" s="2" t="str">
        <f>IFERROR(__xludf.DUMMYFUNCTION("""COMPUTED_VALUE"""),"2.0")</f>
        <v>2.0</v>
      </c>
    </row>
    <row r="664">
      <c r="A664" s="2" t="str">
        <f>IFERROR(__xludf.DUMMYFUNCTION("""COMPUTED_VALUE"""),"Solingen")</f>
        <v>Solingen</v>
      </c>
      <c r="B664" s="2" t="str">
        <f>IFERROR(__xludf.DUMMYFUNCTION("""COMPUTED_VALUE"""),"Grundschule")</f>
        <v>Grundschule</v>
      </c>
      <c r="C664" s="2">
        <f>IFERROR(__xludf.DUMMYFUNCTION("""COMPUTED_VALUE"""),275.0)</f>
        <v>275</v>
      </c>
      <c r="D664" s="2" t="str">
        <f>IFERROR(__xludf.DUMMYFUNCTION("""COMPUTED_VALUE"""),"4.0")</f>
        <v>4.0</v>
      </c>
    </row>
    <row r="665">
      <c r="A665" s="2" t="str">
        <f>IFERROR(__xludf.DUMMYFUNCTION("""COMPUTED_VALUE"""),"Solingen")</f>
        <v>Solingen</v>
      </c>
      <c r="B665" s="2" t="str">
        <f>IFERROR(__xludf.DUMMYFUNCTION("""COMPUTED_VALUE"""),"Realschule")</f>
        <v>Realschule</v>
      </c>
      <c r="C665" s="2">
        <f>IFERROR(__xludf.DUMMYFUNCTION("""COMPUTED_VALUE"""),630.0)</f>
        <v>630</v>
      </c>
      <c r="D665" s="2" t="str">
        <f>IFERROR(__xludf.DUMMYFUNCTION("""COMPUTED_VALUE"""),"6.0")</f>
        <v>6.0</v>
      </c>
    </row>
    <row r="666">
      <c r="A666" s="2" t="str">
        <f>IFERROR(__xludf.DUMMYFUNCTION("""COMPUTED_VALUE"""),"Solingen")</f>
        <v>Solingen</v>
      </c>
      <c r="B666" s="2" t="str">
        <f>IFERROR(__xludf.DUMMYFUNCTION("""COMPUTED_VALUE"""),"Gesamtschule")</f>
        <v>Gesamtschule</v>
      </c>
      <c r="C666" s="2">
        <f>IFERROR(__xludf.DUMMYFUNCTION("""COMPUTED_VALUE"""),725.0)</f>
        <v>725</v>
      </c>
      <c r="D666" s="2" t="str">
        <f>IFERROR(__xludf.DUMMYFUNCTION("""COMPUTED_VALUE"""),"3.0")</f>
        <v>3.0</v>
      </c>
    </row>
    <row r="667">
      <c r="A667" s="2" t="str">
        <f>IFERROR(__xludf.DUMMYFUNCTION("""COMPUTED_VALUE"""),"Solingen")</f>
        <v>Solingen</v>
      </c>
      <c r="B667" s="2" t="str">
        <f>IFERROR(__xludf.DUMMYFUNCTION("""COMPUTED_VALUE"""),"Berufskolleg")</f>
        <v>Berufskolleg</v>
      </c>
      <c r="C667" s="2">
        <f>IFERROR(__xludf.DUMMYFUNCTION("""COMPUTED_VALUE"""),1650.0)</f>
        <v>1650</v>
      </c>
      <c r="D667" s="2" t="str">
        <f>IFERROR(__xludf.DUMMYFUNCTION("""COMPUTED_VALUE"""),"3.0")</f>
        <v>3.0</v>
      </c>
    </row>
    <row r="668">
      <c r="A668" s="2" t="str">
        <f>IFERROR(__xludf.DUMMYFUNCTION("""COMPUTED_VALUE"""),"Solingen")</f>
        <v>Solingen</v>
      </c>
      <c r="B668" s="2" t="str">
        <f>IFERROR(__xludf.DUMMYFUNCTION("""COMPUTED_VALUE"""),"Förderschule")</f>
        <v>Förderschule</v>
      </c>
      <c r="C668" s="2">
        <f>IFERROR(__xludf.DUMMYFUNCTION("""COMPUTED_VALUE"""),156.0)</f>
        <v>156</v>
      </c>
      <c r="D668" s="2" t="str">
        <f>IFERROR(__xludf.DUMMYFUNCTION("""COMPUTED_VALUE"""),"3.0")</f>
        <v>3.0</v>
      </c>
    </row>
    <row r="669">
      <c r="A669" s="2" t="str">
        <f>IFERROR(__xludf.DUMMYFUNCTION("""COMPUTED_VALUE"""),"Spenge")</f>
        <v>Spenge</v>
      </c>
      <c r="B669" s="2" t="str">
        <f>IFERROR(__xludf.DUMMYFUNCTION("""COMPUTED_VALUE"""),"Grundschule")</f>
        <v>Grundschule</v>
      </c>
      <c r="C669" s="2">
        <f>IFERROR(__xludf.DUMMYFUNCTION("""COMPUTED_VALUE"""),270.0)</f>
        <v>270</v>
      </c>
      <c r="D669" s="2" t="str">
        <f>IFERROR(__xludf.DUMMYFUNCTION("""COMPUTED_VALUE"""),"5.0")</f>
        <v>5.0</v>
      </c>
    </row>
    <row r="670">
      <c r="A670" s="2" t="str">
        <f>IFERROR(__xludf.DUMMYFUNCTION("""COMPUTED_VALUE"""),"Spenge")</f>
        <v>Spenge</v>
      </c>
      <c r="B670" s="2" t="str">
        <f>IFERROR(__xludf.DUMMYFUNCTION("""COMPUTED_VALUE"""),"Grundschule")</f>
        <v>Grundschule</v>
      </c>
      <c r="C670" s="2">
        <f>IFERROR(__xludf.DUMMYFUNCTION("""COMPUTED_VALUE"""),240.0)</f>
        <v>240</v>
      </c>
      <c r="D670" s="2" t="str">
        <f>IFERROR(__xludf.DUMMYFUNCTION("""COMPUTED_VALUE"""),"4.0")</f>
        <v>4.0</v>
      </c>
    </row>
    <row r="671">
      <c r="A671" s="2" t="str">
        <f>IFERROR(__xludf.DUMMYFUNCTION("""COMPUTED_VALUE"""),"Stadtlohn")</f>
        <v>Stadtlohn</v>
      </c>
      <c r="B671" s="2" t="str">
        <f>IFERROR(__xludf.DUMMYFUNCTION("""COMPUTED_VALUE"""),"Realschule")</f>
        <v>Realschule</v>
      </c>
      <c r="C671" s="2"/>
      <c r="D671" s="2" t="str">
        <f>IFERROR(__xludf.DUMMYFUNCTION("""COMPUTED_VALUE"""),"1.0")</f>
        <v>1.0</v>
      </c>
    </row>
    <row r="672">
      <c r="A672" s="2" t="str">
        <f>IFERROR(__xludf.DUMMYFUNCTION("""COMPUTED_VALUE"""),"Steinfurt")</f>
        <v>Steinfurt</v>
      </c>
      <c r="B672" s="2" t="str">
        <f>IFERROR(__xludf.DUMMYFUNCTION("""COMPUTED_VALUE"""),"Berufskolleg")</f>
        <v>Berufskolleg</v>
      </c>
      <c r="C672" s="2">
        <f>IFERROR(__xludf.DUMMYFUNCTION("""COMPUTED_VALUE"""),2200.0)</f>
        <v>2200</v>
      </c>
      <c r="D672" s="2" t="str">
        <f>IFERROR(__xludf.DUMMYFUNCTION("""COMPUTED_VALUE"""),"2.0")</f>
        <v>2.0</v>
      </c>
    </row>
    <row r="673">
      <c r="A673" s="2" t="str">
        <f>IFERROR(__xludf.DUMMYFUNCTION("""COMPUTED_VALUE"""),"Steinfurt")</f>
        <v>Steinfurt</v>
      </c>
      <c r="B673" s="2" t="str">
        <f>IFERROR(__xludf.DUMMYFUNCTION("""COMPUTED_VALUE"""),"Förderschule")</f>
        <v>Förderschule</v>
      </c>
      <c r="C673" s="2">
        <f>IFERROR(__xludf.DUMMYFUNCTION("""COMPUTED_VALUE"""),141.0)</f>
        <v>141</v>
      </c>
      <c r="D673" s="2" t="str">
        <f>IFERROR(__xludf.DUMMYFUNCTION("""COMPUTED_VALUE"""),"6.0")</f>
        <v>6.0</v>
      </c>
    </row>
    <row r="674">
      <c r="A674" s="2" t="str">
        <f>IFERROR(__xludf.DUMMYFUNCTION("""COMPUTED_VALUE"""),"Steinfurt")</f>
        <v>Steinfurt</v>
      </c>
      <c r="B674" s="2" t="str">
        <f>IFERROR(__xludf.DUMMYFUNCTION("""COMPUTED_VALUE"""),"Förderschule")</f>
        <v>Förderschule</v>
      </c>
      <c r="C674" s="2">
        <f>IFERROR(__xludf.DUMMYFUNCTION("""COMPUTED_VALUE"""),220.0)</f>
        <v>220</v>
      </c>
      <c r="D674" s="2" t="str">
        <f>IFERROR(__xludf.DUMMYFUNCTION("""COMPUTED_VALUE"""),"2.0")</f>
        <v>2.0</v>
      </c>
    </row>
    <row r="675">
      <c r="A675" s="2" t="str">
        <f>IFERROR(__xludf.DUMMYFUNCTION("""COMPUTED_VALUE"""),"Steinhagen")</f>
        <v>Steinhagen</v>
      </c>
      <c r="B675" s="2" t="str">
        <f>IFERROR(__xludf.DUMMYFUNCTION("""COMPUTED_VALUE"""),"Grundschule")</f>
        <v>Grundschule</v>
      </c>
      <c r="C675" s="2">
        <f>IFERROR(__xludf.DUMMYFUNCTION("""COMPUTED_VALUE"""),180.0)</f>
        <v>180</v>
      </c>
      <c r="D675" s="2" t="str">
        <f>IFERROR(__xludf.DUMMYFUNCTION("""COMPUTED_VALUE"""),"2.0")</f>
        <v>2.0</v>
      </c>
    </row>
    <row r="676">
      <c r="A676" s="2" t="str">
        <f>IFERROR(__xludf.DUMMYFUNCTION("""COMPUTED_VALUE"""),"Steinhagen")</f>
        <v>Steinhagen</v>
      </c>
      <c r="B676" s="2" t="str">
        <f>IFERROR(__xludf.DUMMYFUNCTION("""COMPUTED_VALUE"""),"Grundschule")</f>
        <v>Grundschule</v>
      </c>
      <c r="C676" s="2">
        <f>IFERROR(__xludf.DUMMYFUNCTION("""COMPUTED_VALUE"""),230.0)</f>
        <v>230</v>
      </c>
      <c r="D676" s="2" t="str">
        <f>IFERROR(__xludf.DUMMYFUNCTION("""COMPUTED_VALUE"""),"3.0")</f>
        <v>3.0</v>
      </c>
    </row>
    <row r="677">
      <c r="A677" s="2" t="str">
        <f>IFERROR(__xludf.DUMMYFUNCTION("""COMPUTED_VALUE"""),"Steinheim")</f>
        <v>Steinheim</v>
      </c>
      <c r="B677" s="2" t="str">
        <f>IFERROR(__xludf.DUMMYFUNCTION("""COMPUTED_VALUE"""),"Gymnasium")</f>
        <v>Gymnasium</v>
      </c>
      <c r="C677" s="2">
        <f>IFERROR(__xludf.DUMMYFUNCTION("""COMPUTED_VALUE"""),536.0)</f>
        <v>536</v>
      </c>
      <c r="D677" s="2" t="str">
        <f>IFERROR(__xludf.DUMMYFUNCTION("""COMPUTED_VALUE"""),"2.0")</f>
        <v>2.0</v>
      </c>
    </row>
    <row r="678">
      <c r="A678" s="2" t="str">
        <f>IFERROR(__xludf.DUMMYFUNCTION("""COMPUTED_VALUE"""),"Stemwede")</f>
        <v>Stemwede</v>
      </c>
      <c r="B678" s="2" t="str">
        <f>IFERROR(__xludf.DUMMYFUNCTION("""COMPUTED_VALUE"""),"Grundschule")</f>
        <v>Grundschule</v>
      </c>
      <c r="C678" s="2">
        <f>IFERROR(__xludf.DUMMYFUNCTION("""COMPUTED_VALUE"""),129.0)</f>
        <v>129</v>
      </c>
      <c r="D678" s="2" t="str">
        <f>IFERROR(__xludf.DUMMYFUNCTION("""COMPUTED_VALUE"""),"4.0")</f>
        <v>4.0</v>
      </c>
    </row>
    <row r="679">
      <c r="A679" s="2" t="str">
        <f>IFERROR(__xludf.DUMMYFUNCTION("""COMPUTED_VALUE"""),"Stolberg")</f>
        <v>Stolberg</v>
      </c>
      <c r="B679" s="2" t="str">
        <f>IFERROR(__xludf.DUMMYFUNCTION("""COMPUTED_VALUE"""),"Grundschule")</f>
        <v>Grundschule</v>
      </c>
      <c r="C679" s="2">
        <f>IFERROR(__xludf.DUMMYFUNCTION("""COMPUTED_VALUE"""),220.0)</f>
        <v>220</v>
      </c>
      <c r="D679" s="2" t="str">
        <f>IFERROR(__xludf.DUMMYFUNCTION("""COMPUTED_VALUE"""),"5.0")</f>
        <v>5.0</v>
      </c>
    </row>
    <row r="680">
      <c r="A680" s="2" t="str">
        <f>IFERROR(__xludf.DUMMYFUNCTION("""COMPUTED_VALUE"""),"Stolberg")</f>
        <v>Stolberg</v>
      </c>
      <c r="B680" s="2" t="str">
        <f>IFERROR(__xludf.DUMMYFUNCTION("""COMPUTED_VALUE"""),"Grundschule")</f>
        <v>Grundschule</v>
      </c>
      <c r="C680" s="2">
        <f>IFERROR(__xludf.DUMMYFUNCTION("""COMPUTED_VALUE"""),163.0)</f>
        <v>163</v>
      </c>
      <c r="D680" s="2" t="str">
        <f>IFERROR(__xludf.DUMMYFUNCTION("""COMPUTED_VALUE"""),"3.0")</f>
        <v>3.0</v>
      </c>
    </row>
    <row r="681">
      <c r="A681" s="2" t="str">
        <f>IFERROR(__xludf.DUMMYFUNCTION("""COMPUTED_VALUE"""),"Stolberg")</f>
        <v>Stolberg</v>
      </c>
      <c r="B681" s="2" t="str">
        <f>IFERROR(__xludf.DUMMYFUNCTION("""COMPUTED_VALUE"""),"Grundschule")</f>
        <v>Grundschule</v>
      </c>
      <c r="C681" s="2">
        <f>IFERROR(__xludf.DUMMYFUNCTION("""COMPUTED_VALUE"""),190.0)</f>
        <v>190</v>
      </c>
      <c r="D681" s="2" t="str">
        <f>IFERROR(__xludf.DUMMYFUNCTION("""COMPUTED_VALUE"""),"4.0")</f>
        <v>4.0</v>
      </c>
    </row>
    <row r="682">
      <c r="A682" s="2" t="str">
        <f>IFERROR(__xludf.DUMMYFUNCTION("""COMPUTED_VALUE"""),"Stolberg")</f>
        <v>Stolberg</v>
      </c>
      <c r="B682" s="2" t="str">
        <f>IFERROR(__xludf.DUMMYFUNCTION("""COMPUTED_VALUE"""),"Förderschule")</f>
        <v>Förderschule</v>
      </c>
      <c r="C682" s="2">
        <f>IFERROR(__xludf.DUMMYFUNCTION("""COMPUTED_VALUE"""),206.0)</f>
        <v>206</v>
      </c>
      <c r="D682" s="2" t="str">
        <f>IFERROR(__xludf.DUMMYFUNCTION("""COMPUTED_VALUE"""),"2.0")</f>
        <v>2.0</v>
      </c>
    </row>
    <row r="683">
      <c r="A683" s="2" t="str">
        <f>IFERROR(__xludf.DUMMYFUNCTION("""COMPUTED_VALUE"""),"Stolberg")</f>
        <v>Stolberg</v>
      </c>
      <c r="B683" s="2" t="str">
        <f>IFERROR(__xludf.DUMMYFUNCTION("""COMPUTED_VALUE"""),"Förderschule")</f>
        <v>Förderschule</v>
      </c>
      <c r="C683" s="2">
        <f>IFERROR(__xludf.DUMMYFUNCTION("""COMPUTED_VALUE"""),175.0)</f>
        <v>175</v>
      </c>
      <c r="D683" s="2" t="str">
        <f>IFERROR(__xludf.DUMMYFUNCTION("""COMPUTED_VALUE"""),"4.0")</f>
        <v>4.0</v>
      </c>
    </row>
    <row r="684">
      <c r="A684" s="2" t="str">
        <f>IFERROR(__xludf.DUMMYFUNCTION("""COMPUTED_VALUE"""),"Straelen")</f>
        <v>Straelen</v>
      </c>
      <c r="B684" s="2" t="str">
        <f>IFERROR(__xludf.DUMMYFUNCTION("""COMPUTED_VALUE"""),"Grundschule")</f>
        <v>Grundschule</v>
      </c>
      <c r="C684" s="2">
        <f>IFERROR(__xludf.DUMMYFUNCTION("""COMPUTED_VALUE"""),531.0)</f>
        <v>531</v>
      </c>
      <c r="D684" s="2" t="str">
        <f>IFERROR(__xludf.DUMMYFUNCTION("""COMPUTED_VALUE"""),"5.0")</f>
        <v>5.0</v>
      </c>
    </row>
    <row r="685">
      <c r="A685" s="2" t="str">
        <f>IFERROR(__xludf.DUMMYFUNCTION("""COMPUTED_VALUE"""),"Sundern")</f>
        <v>Sundern</v>
      </c>
      <c r="B685" s="2" t="str">
        <f>IFERROR(__xludf.DUMMYFUNCTION("""COMPUTED_VALUE"""),"Grundschule")</f>
        <v>Grundschule</v>
      </c>
      <c r="C685" s="2">
        <f>IFERROR(__xludf.DUMMYFUNCTION("""COMPUTED_VALUE"""),189.0)</f>
        <v>189</v>
      </c>
      <c r="D685" s="2" t="str">
        <f>IFERROR(__xludf.DUMMYFUNCTION("""COMPUTED_VALUE"""),"4.0")</f>
        <v>4.0</v>
      </c>
    </row>
    <row r="686">
      <c r="A686" s="2" t="str">
        <f>IFERROR(__xludf.DUMMYFUNCTION("""COMPUTED_VALUE"""),"Sundern")</f>
        <v>Sundern</v>
      </c>
      <c r="B686" s="2" t="str">
        <f>IFERROR(__xludf.DUMMYFUNCTION("""COMPUTED_VALUE"""),"Grundschule")</f>
        <v>Grundschule</v>
      </c>
      <c r="C686" s="2">
        <f>IFERROR(__xludf.DUMMYFUNCTION("""COMPUTED_VALUE"""),118.0)</f>
        <v>118</v>
      </c>
      <c r="D686" s="2" t="str">
        <f>IFERROR(__xludf.DUMMYFUNCTION("""COMPUTED_VALUE"""),"4.0")</f>
        <v>4.0</v>
      </c>
    </row>
    <row r="687">
      <c r="A687" s="2" t="str">
        <f>IFERROR(__xludf.DUMMYFUNCTION("""COMPUTED_VALUE"""),"Telgte")</f>
        <v>Telgte</v>
      </c>
      <c r="B687" s="2" t="str">
        <f>IFERROR(__xludf.DUMMYFUNCTION("""COMPUTED_VALUE"""),"Sekundarschule")</f>
        <v>Sekundarschule</v>
      </c>
      <c r="C687" s="2">
        <f>IFERROR(__xludf.DUMMYFUNCTION("""COMPUTED_VALUE"""),585.0)</f>
        <v>585</v>
      </c>
      <c r="D687" s="2" t="str">
        <f>IFERROR(__xludf.DUMMYFUNCTION("""COMPUTED_VALUE"""),"3.0")</f>
        <v>3.0</v>
      </c>
    </row>
    <row r="688">
      <c r="A688" s="2" t="str">
        <f>IFERROR(__xludf.DUMMYFUNCTION("""COMPUTED_VALUE"""),"Tönisvorst")</f>
        <v>Tönisvorst</v>
      </c>
      <c r="B688" s="2" t="str">
        <f>IFERROR(__xludf.DUMMYFUNCTION("""COMPUTED_VALUE"""),"Gesamtschule")</f>
        <v>Gesamtschule</v>
      </c>
      <c r="C688" s="2">
        <f>IFERROR(__xludf.DUMMYFUNCTION("""COMPUTED_VALUE"""),850.0)</f>
        <v>850</v>
      </c>
      <c r="D688" s="2" t="str">
        <f>IFERROR(__xludf.DUMMYFUNCTION("""COMPUTED_VALUE"""),"5.0")</f>
        <v>5.0</v>
      </c>
    </row>
    <row r="689">
      <c r="A689" s="2" t="str">
        <f>IFERROR(__xludf.DUMMYFUNCTION("""COMPUTED_VALUE"""),"Troisdorf")</f>
        <v>Troisdorf</v>
      </c>
      <c r="B689" s="2" t="str">
        <f>IFERROR(__xludf.DUMMYFUNCTION("""COMPUTED_VALUE"""),"Förderschule")</f>
        <v>Förderschule</v>
      </c>
      <c r="C689" s="2">
        <f>IFERROR(__xludf.DUMMYFUNCTION("""COMPUTED_VALUE"""),95.0)</f>
        <v>95</v>
      </c>
      <c r="D689" s="2" t="str">
        <f>IFERROR(__xludf.DUMMYFUNCTION("""COMPUTED_VALUE"""),"3.0")</f>
        <v>3.0</v>
      </c>
    </row>
    <row r="690">
      <c r="A690" s="2" t="str">
        <f>IFERROR(__xludf.DUMMYFUNCTION("""COMPUTED_VALUE"""),"Troisdorf")</f>
        <v>Troisdorf</v>
      </c>
      <c r="B690" s="2" t="str">
        <f>IFERROR(__xludf.DUMMYFUNCTION("""COMPUTED_VALUE"""),"Grundschule")</f>
        <v>Grundschule</v>
      </c>
      <c r="C690" s="2">
        <f>IFERROR(__xludf.DUMMYFUNCTION("""COMPUTED_VALUE"""),376.0)</f>
        <v>376</v>
      </c>
      <c r="D690" s="2" t="str">
        <f>IFERROR(__xludf.DUMMYFUNCTION("""COMPUTED_VALUE"""),"4.0")</f>
        <v>4.0</v>
      </c>
    </row>
    <row r="691">
      <c r="A691" s="2" t="str">
        <f>IFERROR(__xludf.DUMMYFUNCTION("""COMPUTED_VALUE"""),"Troisdorf")</f>
        <v>Troisdorf</v>
      </c>
      <c r="B691" s="2" t="str">
        <f>IFERROR(__xludf.DUMMYFUNCTION("""COMPUTED_VALUE"""),"Hauptschule")</f>
        <v>Hauptschule</v>
      </c>
      <c r="C691" s="2">
        <f>IFERROR(__xludf.DUMMYFUNCTION("""COMPUTED_VALUE"""),250.0)</f>
        <v>250</v>
      </c>
      <c r="D691" s="2" t="str">
        <f>IFERROR(__xludf.DUMMYFUNCTION("""COMPUTED_VALUE"""),"5.0")</f>
        <v>5.0</v>
      </c>
    </row>
    <row r="692">
      <c r="A692" s="2" t="str">
        <f>IFERROR(__xludf.DUMMYFUNCTION("""COMPUTED_VALUE"""),"Troisdorf")</f>
        <v>Troisdorf</v>
      </c>
      <c r="B692" s="2" t="str">
        <f>IFERROR(__xludf.DUMMYFUNCTION("""COMPUTED_VALUE"""),"Grundschule")</f>
        <v>Grundschule</v>
      </c>
      <c r="C692" s="2">
        <f>IFERROR(__xludf.DUMMYFUNCTION("""COMPUTED_VALUE"""),258.0)</f>
        <v>258</v>
      </c>
      <c r="D692" s="2" t="str">
        <f>IFERROR(__xludf.DUMMYFUNCTION("""COMPUTED_VALUE"""),"4.0")</f>
        <v>4.0</v>
      </c>
    </row>
    <row r="693">
      <c r="A693" s="2" t="str">
        <f>IFERROR(__xludf.DUMMYFUNCTION("""COMPUTED_VALUE"""),"Unna")</f>
        <v>Unna</v>
      </c>
      <c r="B693" s="2" t="str">
        <f>IFERROR(__xludf.DUMMYFUNCTION("""COMPUTED_VALUE"""),"Gymnasium")</f>
        <v>Gymnasium</v>
      </c>
      <c r="C693" s="2">
        <f>IFERROR(__xludf.DUMMYFUNCTION("""COMPUTED_VALUE"""),750.0)</f>
        <v>750</v>
      </c>
      <c r="D693" s="2" t="str">
        <f>IFERROR(__xludf.DUMMYFUNCTION("""COMPUTED_VALUE"""),"3.0")</f>
        <v>3.0</v>
      </c>
    </row>
    <row r="694">
      <c r="A694" s="2" t="str">
        <f>IFERROR(__xludf.DUMMYFUNCTION("""COMPUTED_VALUE"""),"Unna")</f>
        <v>Unna</v>
      </c>
      <c r="B694" s="2" t="str">
        <f>IFERROR(__xludf.DUMMYFUNCTION("""COMPUTED_VALUE"""),"Berufskolleg")</f>
        <v>Berufskolleg</v>
      </c>
      <c r="C694" s="2">
        <f>IFERROR(__xludf.DUMMYFUNCTION("""COMPUTED_VALUE"""),2300.0)</f>
        <v>2300</v>
      </c>
      <c r="D694" s="2" t="str">
        <f>IFERROR(__xludf.DUMMYFUNCTION("""COMPUTED_VALUE"""),"2.0")</f>
        <v>2.0</v>
      </c>
    </row>
    <row r="695">
      <c r="A695" s="2" t="str">
        <f>IFERROR(__xludf.DUMMYFUNCTION("""COMPUTED_VALUE"""),"Unna")</f>
        <v>Unna</v>
      </c>
      <c r="B695" s="2" t="str">
        <f>IFERROR(__xludf.DUMMYFUNCTION("""COMPUTED_VALUE"""),"Realschule")</f>
        <v>Realschule</v>
      </c>
      <c r="C695" s="2">
        <f>IFERROR(__xludf.DUMMYFUNCTION("""COMPUTED_VALUE"""),650.0)</f>
        <v>650</v>
      </c>
      <c r="D695" s="2" t="str">
        <f>IFERROR(__xludf.DUMMYFUNCTION("""COMPUTED_VALUE"""),"2.0")</f>
        <v>2.0</v>
      </c>
    </row>
    <row r="696">
      <c r="A696" s="2" t="str">
        <f>IFERROR(__xludf.DUMMYFUNCTION("""COMPUTED_VALUE"""),"Unna")</f>
        <v>Unna</v>
      </c>
      <c r="B696" s="2" t="str">
        <f>IFERROR(__xludf.DUMMYFUNCTION("""COMPUTED_VALUE"""),"Grundschule")</f>
        <v>Grundschule</v>
      </c>
      <c r="C696" s="2">
        <f>IFERROR(__xludf.DUMMYFUNCTION("""COMPUTED_VALUE"""),143.0)</f>
        <v>143</v>
      </c>
      <c r="D696" s="2" t="str">
        <f>IFERROR(__xludf.DUMMYFUNCTION("""COMPUTED_VALUE"""),"2.0")</f>
        <v>2.0</v>
      </c>
    </row>
    <row r="697">
      <c r="A697" s="2" t="str">
        <f>IFERROR(__xludf.DUMMYFUNCTION("""COMPUTED_VALUE"""),"Unna")</f>
        <v>Unna</v>
      </c>
      <c r="B697" s="2" t="str">
        <f>IFERROR(__xludf.DUMMYFUNCTION("""COMPUTED_VALUE"""),"Gymnasium")</f>
        <v>Gymnasium</v>
      </c>
      <c r="C697" s="2">
        <f>IFERROR(__xludf.DUMMYFUNCTION("""COMPUTED_VALUE"""),900.0)</f>
        <v>900</v>
      </c>
      <c r="D697" s="2" t="str">
        <f>IFERROR(__xludf.DUMMYFUNCTION("""COMPUTED_VALUE"""),"2.0")</f>
        <v>2.0</v>
      </c>
    </row>
    <row r="698">
      <c r="A698" s="2" t="str">
        <f>IFERROR(__xludf.DUMMYFUNCTION("""COMPUTED_VALUE"""),"Unna")</f>
        <v>Unna</v>
      </c>
      <c r="B698" s="2" t="str">
        <f>IFERROR(__xludf.DUMMYFUNCTION("""COMPUTED_VALUE"""),"Gesamtschule")</f>
        <v>Gesamtschule</v>
      </c>
      <c r="C698" s="2">
        <f>IFERROR(__xludf.DUMMYFUNCTION("""COMPUTED_VALUE"""),1250.0)</f>
        <v>1250</v>
      </c>
      <c r="D698" s="2" t="str">
        <f>IFERROR(__xludf.DUMMYFUNCTION("""COMPUTED_VALUE"""),"5.0")</f>
        <v>5.0</v>
      </c>
    </row>
    <row r="699">
      <c r="A699" s="2" t="str">
        <f>IFERROR(__xludf.DUMMYFUNCTION("""COMPUTED_VALUE"""),"Unna")</f>
        <v>Unna</v>
      </c>
      <c r="B699" s="2" t="str">
        <f>IFERROR(__xludf.DUMMYFUNCTION("""COMPUTED_VALUE"""),"Grundschule")</f>
        <v>Grundschule</v>
      </c>
      <c r="C699" s="2">
        <f>IFERROR(__xludf.DUMMYFUNCTION("""COMPUTED_VALUE"""),111.0)</f>
        <v>111</v>
      </c>
      <c r="D699" s="2" t="str">
        <f>IFERROR(__xludf.DUMMYFUNCTION("""COMPUTED_VALUE"""),"3.0")</f>
        <v>3.0</v>
      </c>
    </row>
    <row r="700">
      <c r="A700" s="2" t="str">
        <f>IFERROR(__xludf.DUMMYFUNCTION("""COMPUTED_VALUE"""),"Unna")</f>
        <v>Unna</v>
      </c>
      <c r="B700" s="2" t="str">
        <f>IFERROR(__xludf.DUMMYFUNCTION("""COMPUTED_VALUE"""),"Gesamtschule")</f>
        <v>Gesamtschule</v>
      </c>
      <c r="C700" s="2">
        <f>IFERROR(__xludf.DUMMYFUNCTION("""COMPUTED_VALUE"""),864.0)</f>
        <v>864</v>
      </c>
      <c r="D700" s="2" t="str">
        <f>IFERROR(__xludf.DUMMYFUNCTION("""COMPUTED_VALUE"""),"2.0")</f>
        <v>2.0</v>
      </c>
    </row>
    <row r="701">
      <c r="A701" s="2" t="str">
        <f>IFERROR(__xludf.DUMMYFUNCTION("""COMPUTED_VALUE"""),"Velbert")</f>
        <v>Velbert</v>
      </c>
      <c r="B701" s="2" t="str">
        <f>IFERROR(__xludf.DUMMYFUNCTION("""COMPUTED_VALUE"""),"Grundschule")</f>
        <v>Grundschule</v>
      </c>
      <c r="C701" s="2">
        <f>IFERROR(__xludf.DUMMYFUNCTION("""COMPUTED_VALUE"""),320.0)</f>
        <v>320</v>
      </c>
      <c r="D701" s="2" t="str">
        <f>IFERROR(__xludf.DUMMYFUNCTION("""COMPUTED_VALUE"""),"6.0")</f>
        <v>6.0</v>
      </c>
    </row>
    <row r="702">
      <c r="A702" s="2" t="str">
        <f>IFERROR(__xludf.DUMMYFUNCTION("""COMPUTED_VALUE"""),"Velbert")</f>
        <v>Velbert</v>
      </c>
      <c r="B702" s="2" t="str">
        <f>IFERROR(__xludf.DUMMYFUNCTION("""COMPUTED_VALUE"""),"Gymnasium")</f>
        <v>Gymnasium</v>
      </c>
      <c r="C702" s="2">
        <f>IFERROR(__xludf.DUMMYFUNCTION("""COMPUTED_VALUE"""),720.0)</f>
        <v>720</v>
      </c>
      <c r="D702" s="2" t="str">
        <f>IFERROR(__xludf.DUMMYFUNCTION("""COMPUTED_VALUE"""),"5.0")</f>
        <v>5.0</v>
      </c>
    </row>
    <row r="703">
      <c r="A703" s="2" t="str">
        <f>IFERROR(__xludf.DUMMYFUNCTION("""COMPUTED_VALUE"""),"Velbert")</f>
        <v>Velbert</v>
      </c>
      <c r="B703" s="2" t="str">
        <f>IFERROR(__xludf.DUMMYFUNCTION("""COMPUTED_VALUE"""),"Grundschule")</f>
        <v>Grundschule</v>
      </c>
      <c r="C703" s="2">
        <f>IFERROR(__xludf.DUMMYFUNCTION("""COMPUTED_VALUE"""),150.0)</f>
        <v>150</v>
      </c>
      <c r="D703" s="2" t="str">
        <f>IFERROR(__xludf.DUMMYFUNCTION("""COMPUTED_VALUE"""),"6.0")</f>
        <v>6.0</v>
      </c>
    </row>
    <row r="704">
      <c r="A704" s="2" t="str">
        <f>IFERROR(__xludf.DUMMYFUNCTION("""COMPUTED_VALUE"""),"Velbert")</f>
        <v>Velbert</v>
      </c>
      <c r="B704" s="2" t="str">
        <f>IFERROR(__xludf.DUMMYFUNCTION("""COMPUTED_VALUE"""),"Förderschule")</f>
        <v>Förderschule</v>
      </c>
      <c r="C704" s="2">
        <f>IFERROR(__xludf.DUMMYFUNCTION("""COMPUTED_VALUE"""),136.0)</f>
        <v>136</v>
      </c>
      <c r="D704" s="2" t="str">
        <f>IFERROR(__xludf.DUMMYFUNCTION("""COMPUTED_VALUE"""),"2.0")</f>
        <v>2.0</v>
      </c>
    </row>
    <row r="705">
      <c r="A705" s="2" t="str">
        <f>IFERROR(__xludf.DUMMYFUNCTION("""COMPUTED_VALUE"""),"Velbert")</f>
        <v>Velbert</v>
      </c>
      <c r="B705" s="2" t="str">
        <f>IFERROR(__xludf.DUMMYFUNCTION("""COMPUTED_VALUE"""),"Grundschule")</f>
        <v>Grundschule</v>
      </c>
      <c r="C705" s="2">
        <f>IFERROR(__xludf.DUMMYFUNCTION("""COMPUTED_VALUE"""),181.0)</f>
        <v>181</v>
      </c>
      <c r="D705" s="2" t="str">
        <f>IFERROR(__xludf.DUMMYFUNCTION("""COMPUTED_VALUE"""),"6.0")</f>
        <v>6.0</v>
      </c>
    </row>
    <row r="706">
      <c r="A706" s="2" t="str">
        <f>IFERROR(__xludf.DUMMYFUNCTION("""COMPUTED_VALUE"""),"Velbert")</f>
        <v>Velbert</v>
      </c>
      <c r="B706" s="2" t="str">
        <f>IFERROR(__xludf.DUMMYFUNCTION("""COMPUTED_VALUE"""),"Grundschule")</f>
        <v>Grundschule</v>
      </c>
      <c r="C706" s="2">
        <f>IFERROR(__xludf.DUMMYFUNCTION("""COMPUTED_VALUE"""),187.0)</f>
        <v>187</v>
      </c>
      <c r="D706" s="2" t="str">
        <f>IFERROR(__xludf.DUMMYFUNCTION("""COMPUTED_VALUE"""),"5.0")</f>
        <v>5.0</v>
      </c>
    </row>
    <row r="707">
      <c r="A707" s="2" t="str">
        <f>IFERROR(__xludf.DUMMYFUNCTION("""COMPUTED_VALUE"""),"Velbert")</f>
        <v>Velbert</v>
      </c>
      <c r="B707" s="2" t="str">
        <f>IFERROR(__xludf.DUMMYFUNCTION("""COMPUTED_VALUE"""),"Gesamtschule")</f>
        <v>Gesamtschule</v>
      </c>
      <c r="C707" s="2">
        <f>IFERROR(__xludf.DUMMYFUNCTION("""COMPUTED_VALUE"""),1300.0)</f>
        <v>1300</v>
      </c>
      <c r="D707" s="2" t="str">
        <f>IFERROR(__xludf.DUMMYFUNCTION("""COMPUTED_VALUE"""),"4.0")</f>
        <v>4.0</v>
      </c>
    </row>
    <row r="708">
      <c r="A708" s="2" t="str">
        <f>IFERROR(__xludf.DUMMYFUNCTION("""COMPUTED_VALUE"""),"Versmold")</f>
        <v>Versmold</v>
      </c>
      <c r="B708" s="2" t="str">
        <f>IFERROR(__xludf.DUMMYFUNCTION("""COMPUTED_VALUE"""),"Hauptschule")</f>
        <v>Hauptschule</v>
      </c>
      <c r="C708" s="2">
        <f>IFERROR(__xludf.DUMMYFUNCTION("""COMPUTED_VALUE"""),28.0)</f>
        <v>28</v>
      </c>
      <c r="D708" s="2" t="str">
        <f>IFERROR(__xludf.DUMMYFUNCTION("""COMPUTED_VALUE"""),"2.0")</f>
        <v>2.0</v>
      </c>
    </row>
    <row r="709">
      <c r="A709" s="2" t="str">
        <f>IFERROR(__xludf.DUMMYFUNCTION("""COMPUTED_VALUE"""),"Viersen")</f>
        <v>Viersen</v>
      </c>
      <c r="B709" s="2" t="str">
        <f>IFERROR(__xludf.DUMMYFUNCTION("""COMPUTED_VALUE"""),"Grundschule")</f>
        <v>Grundschule</v>
      </c>
      <c r="C709" s="2">
        <f>IFERROR(__xludf.DUMMYFUNCTION("""COMPUTED_VALUE"""),192.0)</f>
        <v>192</v>
      </c>
      <c r="D709" s="2" t="str">
        <f>IFERROR(__xludf.DUMMYFUNCTION("""COMPUTED_VALUE"""),"5.0")</f>
        <v>5.0</v>
      </c>
    </row>
    <row r="710">
      <c r="A710" s="2" t="str">
        <f>IFERROR(__xludf.DUMMYFUNCTION("""COMPUTED_VALUE"""),"Viersen")</f>
        <v>Viersen</v>
      </c>
      <c r="B710" s="2" t="str">
        <f>IFERROR(__xludf.DUMMYFUNCTION("""COMPUTED_VALUE"""),"Gesamtschule")</f>
        <v>Gesamtschule</v>
      </c>
      <c r="C710" s="2">
        <f>IFERROR(__xludf.DUMMYFUNCTION("""COMPUTED_VALUE"""),1265.0)</f>
        <v>1265</v>
      </c>
      <c r="D710" s="2" t="str">
        <f>IFERROR(__xludf.DUMMYFUNCTION("""COMPUTED_VALUE"""),"4.0")</f>
        <v>4.0</v>
      </c>
    </row>
    <row r="711">
      <c r="A711" s="2" t="str">
        <f>IFERROR(__xludf.DUMMYFUNCTION("""COMPUTED_VALUE"""),"Viersen")</f>
        <v>Viersen</v>
      </c>
      <c r="B711" s="2" t="str">
        <f>IFERROR(__xludf.DUMMYFUNCTION("""COMPUTED_VALUE"""),"Gymnasium")</f>
        <v>Gymnasium</v>
      </c>
      <c r="C711" s="2">
        <f>IFERROR(__xludf.DUMMYFUNCTION("""COMPUTED_VALUE"""),675.0)</f>
        <v>675</v>
      </c>
      <c r="D711" s="2" t="str">
        <f>IFERROR(__xludf.DUMMYFUNCTION("""COMPUTED_VALUE"""),"5.0")</f>
        <v>5.0</v>
      </c>
    </row>
    <row r="712">
      <c r="A712" s="2" t="str">
        <f>IFERROR(__xludf.DUMMYFUNCTION("""COMPUTED_VALUE"""),"Viersen")</f>
        <v>Viersen</v>
      </c>
      <c r="B712" s="2" t="str">
        <f>IFERROR(__xludf.DUMMYFUNCTION("""COMPUTED_VALUE"""),"Gymnasium")</f>
        <v>Gymnasium</v>
      </c>
      <c r="C712" s="2">
        <f>IFERROR(__xludf.DUMMYFUNCTION("""COMPUTED_VALUE"""),870.0)</f>
        <v>870</v>
      </c>
      <c r="D712" s="2" t="str">
        <f>IFERROR(__xludf.DUMMYFUNCTION("""COMPUTED_VALUE"""),"5.0")</f>
        <v>5.0</v>
      </c>
    </row>
    <row r="713">
      <c r="A713" s="2" t="str">
        <f>IFERROR(__xludf.DUMMYFUNCTION("""COMPUTED_VALUE"""),"Viersen")</f>
        <v>Viersen</v>
      </c>
      <c r="B713" s="2" t="str">
        <f>IFERROR(__xludf.DUMMYFUNCTION("""COMPUTED_VALUE"""),"Realschule")</f>
        <v>Realschule</v>
      </c>
      <c r="C713" s="2">
        <f>IFERROR(__xludf.DUMMYFUNCTION("""COMPUTED_VALUE"""),598.0)</f>
        <v>598</v>
      </c>
      <c r="D713" s="2" t="str">
        <f>IFERROR(__xludf.DUMMYFUNCTION("""COMPUTED_VALUE"""),"2.0")</f>
        <v>2.0</v>
      </c>
    </row>
    <row r="714">
      <c r="A714" s="2" t="str">
        <f>IFERROR(__xludf.DUMMYFUNCTION("""COMPUTED_VALUE"""),"Vlotho")</f>
        <v>Vlotho</v>
      </c>
      <c r="B714" s="2" t="str">
        <f>IFERROR(__xludf.DUMMYFUNCTION("""COMPUTED_VALUE"""),"Grundschule")</f>
        <v>Grundschule</v>
      </c>
      <c r="C714" s="2">
        <f>IFERROR(__xludf.DUMMYFUNCTION("""COMPUTED_VALUE"""),240.0)</f>
        <v>240</v>
      </c>
      <c r="D714" s="2" t="str">
        <f>IFERROR(__xludf.DUMMYFUNCTION("""COMPUTED_VALUE"""),"2.0")</f>
        <v>2.0</v>
      </c>
    </row>
    <row r="715">
      <c r="A715" s="2" t="str">
        <f>IFERROR(__xludf.DUMMYFUNCTION("""COMPUTED_VALUE"""),"Vlotho")</f>
        <v>Vlotho</v>
      </c>
      <c r="B715" s="2" t="str">
        <f>IFERROR(__xludf.DUMMYFUNCTION("""COMPUTED_VALUE"""),"Gymnasium")</f>
        <v>Gymnasium</v>
      </c>
      <c r="C715" s="2">
        <f>IFERROR(__xludf.DUMMYFUNCTION("""COMPUTED_VALUE"""),600.0)</f>
        <v>600</v>
      </c>
      <c r="D715" s="2" t="str">
        <f>IFERROR(__xludf.DUMMYFUNCTION("""COMPUTED_VALUE"""),"2.0")</f>
        <v>2.0</v>
      </c>
    </row>
    <row r="716">
      <c r="A716" s="2" t="str">
        <f>IFERROR(__xludf.DUMMYFUNCTION("""COMPUTED_VALUE"""),"Voerde")</f>
        <v>Voerde</v>
      </c>
      <c r="B716" s="2" t="str">
        <f>IFERROR(__xludf.DUMMYFUNCTION("""COMPUTED_VALUE"""),"Sonstiges")</f>
        <v>Sonstiges</v>
      </c>
      <c r="C716" s="2">
        <f>IFERROR(__xludf.DUMMYFUNCTION("""COMPUTED_VALUE"""),160.0)</f>
        <v>160</v>
      </c>
      <c r="D716" s="2" t="str">
        <f>IFERROR(__xludf.DUMMYFUNCTION("""COMPUTED_VALUE"""),"5.0")</f>
        <v>5.0</v>
      </c>
    </row>
    <row r="717">
      <c r="A717" s="2" t="str">
        <f>IFERROR(__xludf.DUMMYFUNCTION("""COMPUTED_VALUE"""),"Vreden")</f>
        <v>Vreden</v>
      </c>
      <c r="B717" s="2" t="str">
        <f>IFERROR(__xludf.DUMMYFUNCTION("""COMPUTED_VALUE"""),"Grundschule")</f>
        <v>Grundschule</v>
      </c>
      <c r="C717" s="2">
        <f>IFERROR(__xludf.DUMMYFUNCTION("""COMPUTED_VALUE"""),450.0)</f>
        <v>450</v>
      </c>
      <c r="D717" s="2" t="str">
        <f>IFERROR(__xludf.DUMMYFUNCTION("""COMPUTED_VALUE"""),"3.0")</f>
        <v>3.0</v>
      </c>
    </row>
    <row r="718">
      <c r="A718" s="2" t="str">
        <f>IFERROR(__xludf.DUMMYFUNCTION("""COMPUTED_VALUE"""),"Waldbröl")</f>
        <v>Waldbröl</v>
      </c>
      <c r="B718" s="2" t="str">
        <f>IFERROR(__xludf.DUMMYFUNCTION("""COMPUTED_VALUE"""),"Förderschule")</f>
        <v>Förderschule</v>
      </c>
      <c r="C718" s="2">
        <f>IFERROR(__xludf.DUMMYFUNCTION("""COMPUTED_VALUE"""),225.0)</f>
        <v>225</v>
      </c>
      <c r="D718" s="2" t="str">
        <f>IFERROR(__xludf.DUMMYFUNCTION("""COMPUTED_VALUE"""),"4.0")</f>
        <v>4.0</v>
      </c>
    </row>
    <row r="719">
      <c r="A719" s="2" t="str">
        <f>IFERROR(__xludf.DUMMYFUNCTION("""COMPUTED_VALUE"""),"Waldbröl")</f>
        <v>Waldbröl</v>
      </c>
      <c r="B719" s="2" t="str">
        <f>IFERROR(__xludf.DUMMYFUNCTION("""COMPUTED_VALUE"""),"Grundschule")</f>
        <v>Grundschule</v>
      </c>
      <c r="C719" s="2">
        <f>IFERROR(__xludf.DUMMYFUNCTION("""COMPUTED_VALUE"""),281.0)</f>
        <v>281</v>
      </c>
      <c r="D719" s="2" t="str">
        <f>IFERROR(__xludf.DUMMYFUNCTION("""COMPUTED_VALUE"""),"4.0")</f>
        <v>4.0</v>
      </c>
    </row>
    <row r="720">
      <c r="A720" s="2" t="str">
        <f>IFERROR(__xludf.DUMMYFUNCTION("""COMPUTED_VALUE"""),"Waltrop")</f>
        <v>Waltrop</v>
      </c>
      <c r="B720" s="2" t="str">
        <f>IFERROR(__xludf.DUMMYFUNCTION("""COMPUTED_VALUE"""),"Gesamtschule")</f>
        <v>Gesamtschule</v>
      </c>
      <c r="C720" s="2">
        <f>IFERROR(__xludf.DUMMYFUNCTION("""COMPUTED_VALUE"""),966.0)</f>
        <v>966</v>
      </c>
      <c r="D720" s="2" t="str">
        <f>IFERROR(__xludf.DUMMYFUNCTION("""COMPUTED_VALUE"""),"4.0")</f>
        <v>4.0</v>
      </c>
    </row>
    <row r="721">
      <c r="A721" s="2" t="str">
        <f>IFERROR(__xludf.DUMMYFUNCTION("""COMPUTED_VALUE"""),"Waltrop")</f>
        <v>Waltrop</v>
      </c>
      <c r="B721" s="2" t="str">
        <f>IFERROR(__xludf.DUMMYFUNCTION("""COMPUTED_VALUE"""),"Realschule")</f>
        <v>Realschule</v>
      </c>
      <c r="C721" s="2">
        <f>IFERROR(__xludf.DUMMYFUNCTION("""COMPUTED_VALUE"""),674.0)</f>
        <v>674</v>
      </c>
      <c r="D721" s="2" t="str">
        <f>IFERROR(__xludf.DUMMYFUNCTION("""COMPUTED_VALUE"""),"3.0")</f>
        <v>3.0</v>
      </c>
    </row>
    <row r="722">
      <c r="A722" s="2" t="str">
        <f>IFERROR(__xludf.DUMMYFUNCTION("""COMPUTED_VALUE"""),"Warendorf")</f>
        <v>Warendorf</v>
      </c>
      <c r="B722" s="2" t="str">
        <f>IFERROR(__xludf.DUMMYFUNCTION("""COMPUTED_VALUE"""),"Grundschule")</f>
        <v>Grundschule</v>
      </c>
      <c r="C722" s="2">
        <f>IFERROR(__xludf.DUMMYFUNCTION("""COMPUTED_VALUE"""),214.0)</f>
        <v>214</v>
      </c>
      <c r="D722" s="2" t="str">
        <f>IFERROR(__xludf.DUMMYFUNCTION("""COMPUTED_VALUE"""),"2.0")</f>
        <v>2.0</v>
      </c>
    </row>
    <row r="723">
      <c r="A723" s="2" t="str">
        <f>IFERROR(__xludf.DUMMYFUNCTION("""COMPUTED_VALUE"""),"Warendorf")</f>
        <v>Warendorf</v>
      </c>
      <c r="B723" s="2" t="str">
        <f>IFERROR(__xludf.DUMMYFUNCTION("""COMPUTED_VALUE"""),"Förderschule")</f>
        <v>Förderschule</v>
      </c>
      <c r="C723" s="2">
        <f>IFERROR(__xludf.DUMMYFUNCTION("""COMPUTED_VALUE"""),122.0)</f>
        <v>122</v>
      </c>
      <c r="D723" s="2" t="str">
        <f>IFERROR(__xludf.DUMMYFUNCTION("""COMPUTED_VALUE"""),"2.0")</f>
        <v>2.0</v>
      </c>
    </row>
    <row r="724">
      <c r="A724" s="2" t="str">
        <f>IFERROR(__xludf.DUMMYFUNCTION("""COMPUTED_VALUE"""),"Wassenberg")</f>
        <v>Wassenberg</v>
      </c>
      <c r="B724" s="2" t="str">
        <f>IFERROR(__xludf.DUMMYFUNCTION("""COMPUTED_VALUE"""),"Grundschule")</f>
        <v>Grundschule</v>
      </c>
      <c r="C724" s="2">
        <f>IFERROR(__xludf.DUMMYFUNCTION("""COMPUTED_VALUE"""),306.0)</f>
        <v>306</v>
      </c>
      <c r="D724" s="2" t="str">
        <f>IFERROR(__xludf.DUMMYFUNCTION("""COMPUTED_VALUE"""),"6.0")</f>
        <v>6.0</v>
      </c>
    </row>
    <row r="725">
      <c r="A725" s="2" t="str">
        <f>IFERROR(__xludf.DUMMYFUNCTION("""COMPUTED_VALUE"""),"Wassenberg")</f>
        <v>Wassenberg</v>
      </c>
      <c r="B725" s="2" t="str">
        <f>IFERROR(__xludf.DUMMYFUNCTION("""COMPUTED_VALUE"""),"Grundschule")</f>
        <v>Grundschule</v>
      </c>
      <c r="C725" s="2">
        <f>IFERROR(__xludf.DUMMYFUNCTION("""COMPUTED_VALUE"""),157.0)</f>
        <v>157</v>
      </c>
      <c r="D725" s="2" t="str">
        <f>IFERROR(__xludf.DUMMYFUNCTION("""COMPUTED_VALUE"""),"4.0")</f>
        <v>4.0</v>
      </c>
    </row>
    <row r="726">
      <c r="A726" s="2" t="str">
        <f>IFERROR(__xludf.DUMMYFUNCTION("""COMPUTED_VALUE"""),"Wegberg")</f>
        <v>Wegberg</v>
      </c>
      <c r="B726" s="2" t="str">
        <f>IFERROR(__xludf.DUMMYFUNCTION("""COMPUTED_VALUE"""),"Realschule")</f>
        <v>Realschule</v>
      </c>
      <c r="C726" s="2">
        <f>IFERROR(__xludf.DUMMYFUNCTION("""COMPUTED_VALUE"""),420.0)</f>
        <v>420</v>
      </c>
      <c r="D726" s="2" t="str">
        <f>IFERROR(__xludf.DUMMYFUNCTION("""COMPUTED_VALUE"""),"5.0")</f>
        <v>5.0</v>
      </c>
    </row>
    <row r="727">
      <c r="A727" s="2" t="str">
        <f>IFERROR(__xludf.DUMMYFUNCTION("""COMPUTED_VALUE"""),"Welver")</f>
        <v>Welver</v>
      </c>
      <c r="B727" s="2" t="str">
        <f>IFERROR(__xludf.DUMMYFUNCTION("""COMPUTED_VALUE"""),"Grundschule")</f>
        <v>Grundschule</v>
      </c>
      <c r="C727" s="2">
        <f>IFERROR(__xludf.DUMMYFUNCTION("""COMPUTED_VALUE"""),160.0)</f>
        <v>160</v>
      </c>
      <c r="D727" s="2" t="str">
        <f>IFERROR(__xludf.DUMMYFUNCTION("""COMPUTED_VALUE"""),"2.0")</f>
        <v>2.0</v>
      </c>
    </row>
    <row r="728">
      <c r="A728" s="2" t="str">
        <f>IFERROR(__xludf.DUMMYFUNCTION("""COMPUTED_VALUE"""),"Wenden")</f>
        <v>Wenden</v>
      </c>
      <c r="B728" s="2" t="str">
        <f>IFERROR(__xludf.DUMMYFUNCTION("""COMPUTED_VALUE"""),"Grundschule")</f>
        <v>Grundschule</v>
      </c>
      <c r="C728" s="2">
        <f>IFERROR(__xludf.DUMMYFUNCTION("""COMPUTED_VALUE"""),390.0)</f>
        <v>390</v>
      </c>
      <c r="D728" s="2" t="str">
        <f>IFERROR(__xludf.DUMMYFUNCTION("""COMPUTED_VALUE"""),"3.0")</f>
        <v>3.0</v>
      </c>
    </row>
    <row r="729">
      <c r="A729" s="2" t="str">
        <f>IFERROR(__xludf.DUMMYFUNCTION("""COMPUTED_VALUE"""),"Werdohl")</f>
        <v>Werdohl</v>
      </c>
      <c r="B729" s="2" t="str">
        <f>IFERROR(__xludf.DUMMYFUNCTION("""COMPUTED_VALUE"""),"Grundschule")</f>
        <v>Grundschule</v>
      </c>
      <c r="C729" s="2">
        <f>IFERROR(__xludf.DUMMYFUNCTION("""COMPUTED_VALUE"""),200.0)</f>
        <v>200</v>
      </c>
      <c r="D729" s="2" t="str">
        <f>IFERROR(__xludf.DUMMYFUNCTION("""COMPUTED_VALUE"""),"5.0")</f>
        <v>5.0</v>
      </c>
    </row>
    <row r="730">
      <c r="A730" s="2" t="str">
        <f>IFERROR(__xludf.DUMMYFUNCTION("""COMPUTED_VALUE"""),"Werl")</f>
        <v>Werl</v>
      </c>
      <c r="B730" s="2" t="str">
        <f>IFERROR(__xludf.DUMMYFUNCTION("""COMPUTED_VALUE"""),"Grundschule")</f>
        <v>Grundschule</v>
      </c>
      <c r="C730" s="2">
        <f>IFERROR(__xludf.DUMMYFUNCTION("""COMPUTED_VALUE"""),207.0)</f>
        <v>207</v>
      </c>
      <c r="D730" s="2" t="str">
        <f>IFERROR(__xludf.DUMMYFUNCTION("""COMPUTED_VALUE"""),"2.0")</f>
        <v>2.0</v>
      </c>
    </row>
    <row r="731">
      <c r="A731" s="2" t="str">
        <f>IFERROR(__xludf.DUMMYFUNCTION("""COMPUTED_VALUE"""),"Werl")</f>
        <v>Werl</v>
      </c>
      <c r="B731" s="2" t="str">
        <f>IFERROR(__xludf.DUMMYFUNCTION("""COMPUTED_VALUE"""),"Grundschule")</f>
        <v>Grundschule</v>
      </c>
      <c r="C731" s="2">
        <f>IFERROR(__xludf.DUMMYFUNCTION("""COMPUTED_VALUE"""),320.0)</f>
        <v>320</v>
      </c>
      <c r="D731" s="2" t="str">
        <f>IFERROR(__xludf.DUMMYFUNCTION("""COMPUTED_VALUE"""),"4.0")</f>
        <v>4.0</v>
      </c>
    </row>
    <row r="732">
      <c r="A732" s="2" t="str">
        <f>IFERROR(__xludf.DUMMYFUNCTION("""COMPUTED_VALUE"""),"Wermelskirchen")</f>
        <v>Wermelskirchen</v>
      </c>
      <c r="B732" s="2" t="str">
        <f>IFERROR(__xludf.DUMMYFUNCTION("""COMPUTED_VALUE"""),"Grundschule")</f>
        <v>Grundschule</v>
      </c>
      <c r="C732" s="2">
        <f>IFERROR(__xludf.DUMMYFUNCTION("""COMPUTED_VALUE"""),175.0)</f>
        <v>175</v>
      </c>
      <c r="D732" s="2" t="str">
        <f>IFERROR(__xludf.DUMMYFUNCTION("""COMPUTED_VALUE"""),"2.0")</f>
        <v>2.0</v>
      </c>
    </row>
    <row r="733">
      <c r="A733" s="2" t="str">
        <f>IFERROR(__xludf.DUMMYFUNCTION("""COMPUTED_VALUE"""),"Wermelskirchen")</f>
        <v>Wermelskirchen</v>
      </c>
      <c r="B733" s="2" t="str">
        <f>IFERROR(__xludf.DUMMYFUNCTION("""COMPUTED_VALUE"""),"Grundschule")</f>
        <v>Grundschule</v>
      </c>
      <c r="C733" s="2">
        <f>IFERROR(__xludf.DUMMYFUNCTION("""COMPUTED_VALUE"""),245.0)</f>
        <v>245</v>
      </c>
      <c r="D733" s="2" t="str">
        <f>IFERROR(__xludf.DUMMYFUNCTION("""COMPUTED_VALUE"""),"2.0")</f>
        <v>2.0</v>
      </c>
    </row>
    <row r="734">
      <c r="A734" s="2" t="str">
        <f>IFERROR(__xludf.DUMMYFUNCTION("""COMPUTED_VALUE"""),"Werne")</f>
        <v>Werne</v>
      </c>
      <c r="B734" s="2" t="str">
        <f>IFERROR(__xludf.DUMMYFUNCTION("""COMPUTED_VALUE"""),"Gymnasium")</f>
        <v>Gymnasium</v>
      </c>
      <c r="C734" s="2">
        <f>IFERROR(__xludf.DUMMYFUNCTION("""COMPUTED_VALUE"""),650.0)</f>
        <v>650</v>
      </c>
      <c r="D734" s="2" t="str">
        <f>IFERROR(__xludf.DUMMYFUNCTION("""COMPUTED_VALUE"""),"2.0")</f>
        <v>2.0</v>
      </c>
    </row>
    <row r="735">
      <c r="A735" s="2" t="str">
        <f>IFERROR(__xludf.DUMMYFUNCTION("""COMPUTED_VALUE"""),"Werne")</f>
        <v>Werne</v>
      </c>
      <c r="B735" s="2" t="str">
        <f>IFERROR(__xludf.DUMMYFUNCTION("""COMPUTED_VALUE"""),"Berufskolleg")</f>
        <v>Berufskolleg</v>
      </c>
      <c r="C735" s="2">
        <f>IFERROR(__xludf.DUMMYFUNCTION("""COMPUTED_VALUE"""),12859.0)</f>
        <v>12859</v>
      </c>
      <c r="D735" s="2" t="str">
        <f>IFERROR(__xludf.DUMMYFUNCTION("""COMPUTED_VALUE"""),"2.0")</f>
        <v>2.0</v>
      </c>
    </row>
    <row r="736">
      <c r="A736" s="2" t="str">
        <f>IFERROR(__xludf.DUMMYFUNCTION("""COMPUTED_VALUE"""),"Werne")</f>
        <v>Werne</v>
      </c>
      <c r="B736" s="2" t="str">
        <f>IFERROR(__xludf.DUMMYFUNCTION("""COMPUTED_VALUE"""),"Grundschule")</f>
        <v>Grundschule</v>
      </c>
      <c r="C736" s="2">
        <f>IFERROR(__xludf.DUMMYFUNCTION("""COMPUTED_VALUE"""),430.0)</f>
        <v>430</v>
      </c>
      <c r="D736" s="2" t="str">
        <f>IFERROR(__xludf.DUMMYFUNCTION("""COMPUTED_VALUE"""),"5.0")</f>
        <v>5.0</v>
      </c>
    </row>
    <row r="737">
      <c r="A737" s="2" t="str">
        <f>IFERROR(__xludf.DUMMYFUNCTION("""COMPUTED_VALUE"""),"Wesel")</f>
        <v>Wesel</v>
      </c>
      <c r="B737" s="2" t="str">
        <f>IFERROR(__xludf.DUMMYFUNCTION("""COMPUTED_VALUE"""),"Gymnasium")</f>
        <v>Gymnasium</v>
      </c>
      <c r="C737" s="2">
        <f>IFERROR(__xludf.DUMMYFUNCTION("""COMPUTED_VALUE"""),937.0)</f>
        <v>937</v>
      </c>
      <c r="D737" s="2" t="str">
        <f>IFERROR(__xludf.DUMMYFUNCTION("""COMPUTED_VALUE"""),"4.0")</f>
        <v>4.0</v>
      </c>
    </row>
    <row r="738">
      <c r="A738" s="2" t="str">
        <f>IFERROR(__xludf.DUMMYFUNCTION("""COMPUTED_VALUE"""),"Wesel")</f>
        <v>Wesel</v>
      </c>
      <c r="B738" s="2" t="str">
        <f>IFERROR(__xludf.DUMMYFUNCTION("""COMPUTED_VALUE"""),"Grundschule")</f>
        <v>Grundschule</v>
      </c>
      <c r="C738" s="2">
        <f>IFERROR(__xludf.DUMMYFUNCTION("""COMPUTED_VALUE"""),170.0)</f>
        <v>170</v>
      </c>
      <c r="D738" s="2" t="str">
        <f>IFERROR(__xludf.DUMMYFUNCTION("""COMPUTED_VALUE"""),"2.0")</f>
        <v>2.0</v>
      </c>
    </row>
    <row r="739">
      <c r="A739" s="2" t="str">
        <f>IFERROR(__xludf.DUMMYFUNCTION("""COMPUTED_VALUE"""),"Wesseling")</f>
        <v>Wesseling</v>
      </c>
      <c r="B739" s="2" t="str">
        <f>IFERROR(__xludf.DUMMYFUNCTION("""COMPUTED_VALUE"""),"Realschule")</f>
        <v>Realschule</v>
      </c>
      <c r="C739" s="2">
        <f>IFERROR(__xludf.DUMMYFUNCTION("""COMPUTED_VALUE"""),520.0)</f>
        <v>520</v>
      </c>
      <c r="D739" s="2" t="str">
        <f>IFERROR(__xludf.DUMMYFUNCTION("""COMPUTED_VALUE"""),"1.0")</f>
        <v>1.0</v>
      </c>
    </row>
    <row r="740">
      <c r="A740" s="2" t="str">
        <f>IFERROR(__xludf.DUMMYFUNCTION("""COMPUTED_VALUE"""),"Wetter")</f>
        <v>Wetter</v>
      </c>
      <c r="B740" s="2" t="str">
        <f>IFERROR(__xludf.DUMMYFUNCTION("""COMPUTED_VALUE"""),"Berufskolleg")</f>
        <v>Berufskolleg</v>
      </c>
      <c r="C740" s="2">
        <f>IFERROR(__xludf.DUMMYFUNCTION("""COMPUTED_VALUE"""),520.0)</f>
        <v>520</v>
      </c>
      <c r="D740" s="2" t="str">
        <f>IFERROR(__xludf.DUMMYFUNCTION("""COMPUTED_VALUE"""),"2.0")</f>
        <v>2.0</v>
      </c>
    </row>
    <row r="741">
      <c r="A741" s="2" t="str">
        <f>IFERROR(__xludf.DUMMYFUNCTION("""COMPUTED_VALUE"""),"Wickede")</f>
        <v>Wickede</v>
      </c>
      <c r="B741" s="2" t="str">
        <f>IFERROR(__xludf.DUMMYFUNCTION("""COMPUTED_VALUE"""),"Grundschule")</f>
        <v>Grundschule</v>
      </c>
      <c r="C741" s="2">
        <f>IFERROR(__xludf.DUMMYFUNCTION("""COMPUTED_VALUE"""),223.0)</f>
        <v>223</v>
      </c>
      <c r="D741" s="2" t="str">
        <f>IFERROR(__xludf.DUMMYFUNCTION("""COMPUTED_VALUE"""),"4.0")</f>
        <v>4.0</v>
      </c>
    </row>
    <row r="742">
      <c r="A742" s="2" t="str">
        <f>IFERROR(__xludf.DUMMYFUNCTION("""COMPUTED_VALUE"""),"Willebadessen")</f>
        <v>Willebadessen</v>
      </c>
      <c r="B742" s="2" t="str">
        <f>IFERROR(__xludf.DUMMYFUNCTION("""COMPUTED_VALUE"""),"Grundschule")</f>
        <v>Grundschule</v>
      </c>
      <c r="C742" s="2">
        <f>IFERROR(__xludf.DUMMYFUNCTION("""COMPUTED_VALUE"""),200.0)</f>
        <v>200</v>
      </c>
      <c r="D742" s="2" t="str">
        <f>IFERROR(__xludf.DUMMYFUNCTION("""COMPUTED_VALUE"""),"1.0")</f>
        <v>1.0</v>
      </c>
    </row>
    <row r="743">
      <c r="A743" s="2" t="str">
        <f>IFERROR(__xludf.DUMMYFUNCTION("""COMPUTED_VALUE"""),"Willich")</f>
        <v>Willich</v>
      </c>
      <c r="B743" s="2" t="str">
        <f>IFERROR(__xludf.DUMMYFUNCTION("""COMPUTED_VALUE"""),"Gymnasium")</f>
        <v>Gymnasium</v>
      </c>
      <c r="C743" s="2">
        <f>IFERROR(__xludf.DUMMYFUNCTION("""COMPUTED_VALUE"""),809.0)</f>
        <v>809</v>
      </c>
      <c r="D743" s="2" t="str">
        <f>IFERROR(__xludf.DUMMYFUNCTION("""COMPUTED_VALUE"""),"2.0")</f>
        <v>2.0</v>
      </c>
    </row>
    <row r="744">
      <c r="A744" s="2" t="str">
        <f>IFERROR(__xludf.DUMMYFUNCTION("""COMPUTED_VALUE"""),"Willich")</f>
        <v>Willich</v>
      </c>
      <c r="B744" s="2" t="str">
        <f>IFERROR(__xludf.DUMMYFUNCTION("""COMPUTED_VALUE"""),"Gesamtschule")</f>
        <v>Gesamtschule</v>
      </c>
      <c r="C744" s="2">
        <f>IFERROR(__xludf.DUMMYFUNCTION("""COMPUTED_VALUE"""),1080.0)</f>
        <v>1080</v>
      </c>
      <c r="D744" s="2" t="str">
        <f>IFERROR(__xludf.DUMMYFUNCTION("""COMPUTED_VALUE"""),"3.0")</f>
        <v>3.0</v>
      </c>
    </row>
    <row r="745">
      <c r="A745" s="2" t="str">
        <f>IFERROR(__xludf.DUMMYFUNCTION("""COMPUTED_VALUE"""),"Willich")</f>
        <v>Willich</v>
      </c>
      <c r="B745" s="2" t="str">
        <f>IFERROR(__xludf.DUMMYFUNCTION("""COMPUTED_VALUE"""),"Grundschule")</f>
        <v>Grundschule</v>
      </c>
      <c r="C745" s="2">
        <f>IFERROR(__xludf.DUMMYFUNCTION("""COMPUTED_VALUE"""),170.0)</f>
        <v>170</v>
      </c>
      <c r="D745" s="2" t="str">
        <f>IFERROR(__xludf.DUMMYFUNCTION("""COMPUTED_VALUE"""),"3.0")</f>
        <v>3.0</v>
      </c>
    </row>
    <row r="746">
      <c r="A746" s="2" t="str">
        <f>IFERROR(__xludf.DUMMYFUNCTION("""COMPUTED_VALUE"""),"Willich")</f>
        <v>Willich</v>
      </c>
      <c r="B746" s="2" t="str">
        <f>IFERROR(__xludf.DUMMYFUNCTION("""COMPUTED_VALUE"""),"Gymnasium")</f>
        <v>Gymnasium</v>
      </c>
      <c r="C746" s="2">
        <f>IFERROR(__xludf.DUMMYFUNCTION("""COMPUTED_VALUE"""),1003.0)</f>
        <v>1003</v>
      </c>
      <c r="D746" s="2" t="str">
        <f>IFERROR(__xludf.DUMMYFUNCTION("""COMPUTED_VALUE"""),"2.0")</f>
        <v>2.0</v>
      </c>
    </row>
    <row r="747">
      <c r="A747" s="2" t="str">
        <f>IFERROR(__xludf.DUMMYFUNCTION("""COMPUTED_VALUE"""),"Wilnsdorf")</f>
        <v>Wilnsdorf</v>
      </c>
      <c r="B747" s="2" t="str">
        <f>IFERROR(__xludf.DUMMYFUNCTION("""COMPUTED_VALUE"""),"Grundschule")</f>
        <v>Grundschule</v>
      </c>
      <c r="C747" s="2">
        <f>IFERROR(__xludf.DUMMYFUNCTION("""COMPUTED_VALUE"""),309.0)</f>
        <v>309</v>
      </c>
      <c r="D747" s="2" t="str">
        <f>IFERROR(__xludf.DUMMYFUNCTION("""COMPUTED_VALUE"""),"2.0")</f>
        <v>2.0</v>
      </c>
    </row>
    <row r="748">
      <c r="A748" s="2" t="str">
        <f>IFERROR(__xludf.DUMMYFUNCTION("""COMPUTED_VALUE"""),"Windeck")</f>
        <v>Windeck</v>
      </c>
      <c r="B748" s="2" t="str">
        <f>IFERROR(__xludf.DUMMYFUNCTION("""COMPUTED_VALUE"""),"Gymnasium")</f>
        <v>Gymnasium</v>
      </c>
      <c r="C748" s="2">
        <f>IFERROR(__xludf.DUMMYFUNCTION("""COMPUTED_VALUE"""),650.0)</f>
        <v>650</v>
      </c>
      <c r="D748" s="2"/>
    </row>
    <row r="749">
      <c r="A749" s="2" t="str">
        <f>IFERROR(__xludf.DUMMYFUNCTION("""COMPUTED_VALUE"""),"Windeck")</f>
        <v>Windeck</v>
      </c>
      <c r="B749" s="2" t="str">
        <f>IFERROR(__xludf.DUMMYFUNCTION("""COMPUTED_VALUE"""),"Grundschule")</f>
        <v>Grundschule</v>
      </c>
      <c r="C749" s="2">
        <f>IFERROR(__xludf.DUMMYFUNCTION("""COMPUTED_VALUE"""),103.0)</f>
        <v>103</v>
      </c>
      <c r="D749" s="2"/>
    </row>
    <row r="750">
      <c r="A750" s="2" t="str">
        <f>IFERROR(__xludf.DUMMYFUNCTION("""COMPUTED_VALUE"""),"Windeck")</f>
        <v>Windeck</v>
      </c>
      <c r="B750" s="2" t="str">
        <f>IFERROR(__xludf.DUMMYFUNCTION("""COMPUTED_VALUE"""),"Grundschule")</f>
        <v>Grundschule</v>
      </c>
      <c r="C750" s="2">
        <f>IFERROR(__xludf.DUMMYFUNCTION("""COMPUTED_VALUE"""),230.0)</f>
        <v>230</v>
      </c>
      <c r="D750" s="2" t="str">
        <f>IFERROR(__xludf.DUMMYFUNCTION("""COMPUTED_VALUE"""),"4.0")</f>
        <v>4.0</v>
      </c>
    </row>
    <row r="751">
      <c r="A751" s="2" t="str">
        <f>IFERROR(__xludf.DUMMYFUNCTION("""COMPUTED_VALUE"""),"Wipperfürth")</f>
        <v>Wipperfürth</v>
      </c>
      <c r="B751" s="2" t="str">
        <f>IFERROR(__xludf.DUMMYFUNCTION("""COMPUTED_VALUE"""),"Berufskolleg")</f>
        <v>Berufskolleg</v>
      </c>
      <c r="C751" s="2">
        <f>IFERROR(__xludf.DUMMYFUNCTION("""COMPUTED_VALUE"""),2700.0)</f>
        <v>2700</v>
      </c>
      <c r="D751" s="2" t="str">
        <f>IFERROR(__xludf.DUMMYFUNCTION("""COMPUTED_VALUE"""),"2.0")</f>
        <v>2.0</v>
      </c>
    </row>
    <row r="752">
      <c r="A752" s="2" t="str">
        <f>IFERROR(__xludf.DUMMYFUNCTION("""COMPUTED_VALUE"""),"Wipperfürth")</f>
        <v>Wipperfürth</v>
      </c>
      <c r="B752" s="2" t="str">
        <f>IFERROR(__xludf.DUMMYFUNCTION("""COMPUTED_VALUE"""),"Hauptschule")</f>
        <v>Hauptschule</v>
      </c>
      <c r="C752" s="2">
        <f>IFERROR(__xludf.DUMMYFUNCTION("""COMPUTED_VALUE"""),220.0)</f>
        <v>220</v>
      </c>
      <c r="D752" s="2" t="str">
        <f>IFERROR(__xludf.DUMMYFUNCTION("""COMPUTED_VALUE"""),"3.0")</f>
        <v>3.0</v>
      </c>
    </row>
    <row r="753">
      <c r="A753" s="2" t="str">
        <f>IFERROR(__xludf.DUMMYFUNCTION("""COMPUTED_VALUE"""),"Wipperfürth")</f>
        <v>Wipperfürth</v>
      </c>
      <c r="B753" s="2" t="str">
        <f>IFERROR(__xludf.DUMMYFUNCTION("""COMPUTED_VALUE"""),"Gymnasium")</f>
        <v>Gymnasium</v>
      </c>
      <c r="C753" s="2">
        <f>IFERROR(__xludf.DUMMYFUNCTION("""COMPUTED_VALUE"""),523.0)</f>
        <v>523</v>
      </c>
      <c r="D753" s="2" t="str">
        <f>IFERROR(__xludf.DUMMYFUNCTION("""COMPUTED_VALUE"""),"3.0")</f>
        <v>3.0</v>
      </c>
    </row>
    <row r="754">
      <c r="A754" s="2" t="str">
        <f>IFERROR(__xludf.DUMMYFUNCTION("""COMPUTED_VALUE"""),"Witten")</f>
        <v>Witten</v>
      </c>
      <c r="B754" s="2" t="str">
        <f>IFERROR(__xludf.DUMMYFUNCTION("""COMPUTED_VALUE"""),"Berufskolleg")</f>
        <v>Berufskolleg</v>
      </c>
      <c r="C754" s="2">
        <f>IFERROR(__xludf.DUMMYFUNCTION("""COMPUTED_VALUE"""),290.0)</f>
        <v>290</v>
      </c>
      <c r="D754" s="2" t="str">
        <f>IFERROR(__xludf.DUMMYFUNCTION("""COMPUTED_VALUE"""),"2.0")</f>
        <v>2.0</v>
      </c>
    </row>
    <row r="755">
      <c r="A755" s="2" t="str">
        <f>IFERROR(__xludf.DUMMYFUNCTION("""COMPUTED_VALUE"""),"Witten")</f>
        <v>Witten</v>
      </c>
      <c r="B755" s="2" t="str">
        <f>IFERROR(__xludf.DUMMYFUNCTION("""COMPUTED_VALUE"""),"Grundschule")</f>
        <v>Grundschule</v>
      </c>
      <c r="C755" s="2">
        <f>IFERROR(__xludf.DUMMYFUNCTION("""COMPUTED_VALUE"""),180.0)</f>
        <v>180</v>
      </c>
      <c r="D755" s="2" t="str">
        <f>IFERROR(__xludf.DUMMYFUNCTION("""COMPUTED_VALUE"""),"3.0")</f>
        <v>3.0</v>
      </c>
    </row>
    <row r="756">
      <c r="A756" s="2" t="str">
        <f>IFERROR(__xludf.DUMMYFUNCTION("""COMPUTED_VALUE"""),"Witten")</f>
        <v>Witten</v>
      </c>
      <c r="B756" s="2" t="str">
        <f>IFERROR(__xludf.DUMMYFUNCTION("""COMPUTED_VALUE"""),"Gesamtschule")</f>
        <v>Gesamtschule</v>
      </c>
      <c r="C756" s="2">
        <f>IFERROR(__xludf.DUMMYFUNCTION("""COMPUTED_VALUE"""),1200.0)</f>
        <v>1200</v>
      </c>
      <c r="D756" s="2" t="str">
        <f>IFERROR(__xludf.DUMMYFUNCTION("""COMPUTED_VALUE"""),"5.0")</f>
        <v>5.0</v>
      </c>
    </row>
    <row r="757">
      <c r="A757" s="2" t="str">
        <f>IFERROR(__xludf.DUMMYFUNCTION("""COMPUTED_VALUE"""),"Witten")</f>
        <v>Witten</v>
      </c>
      <c r="B757" s="2" t="str">
        <f>IFERROR(__xludf.DUMMYFUNCTION("""COMPUTED_VALUE"""),"Realschule")</f>
        <v>Realschule</v>
      </c>
      <c r="C757" s="2">
        <f>IFERROR(__xludf.DUMMYFUNCTION("""COMPUTED_VALUE"""),510.0)</f>
        <v>510</v>
      </c>
      <c r="D757" s="2" t="str">
        <f>IFERROR(__xludf.DUMMYFUNCTION("""COMPUTED_VALUE"""),"5.0")</f>
        <v>5.0</v>
      </c>
    </row>
    <row r="758">
      <c r="A758" s="2" t="str">
        <f>IFERROR(__xludf.DUMMYFUNCTION("""COMPUTED_VALUE"""),"Witten")</f>
        <v>Witten</v>
      </c>
      <c r="B758" s="2" t="str">
        <f>IFERROR(__xludf.DUMMYFUNCTION("""COMPUTED_VALUE"""),"Gymnasium")</f>
        <v>Gymnasium</v>
      </c>
      <c r="C758" s="2">
        <f>IFERROR(__xludf.DUMMYFUNCTION("""COMPUTED_VALUE"""),900.0)</f>
        <v>900</v>
      </c>
      <c r="D758" s="2" t="str">
        <f>IFERROR(__xludf.DUMMYFUNCTION("""COMPUTED_VALUE"""),"3.0")</f>
        <v>3.0</v>
      </c>
    </row>
    <row r="759">
      <c r="A759" s="2" t="str">
        <f>IFERROR(__xludf.DUMMYFUNCTION("""COMPUTED_VALUE"""),"Witten")</f>
        <v>Witten</v>
      </c>
      <c r="B759" s="2" t="str">
        <f>IFERROR(__xludf.DUMMYFUNCTION("""COMPUTED_VALUE"""),"Grundschule")</f>
        <v>Grundschule</v>
      </c>
      <c r="C759" s="2">
        <f>IFERROR(__xludf.DUMMYFUNCTION("""COMPUTED_VALUE"""),110.0)</f>
        <v>110</v>
      </c>
      <c r="D759" s="2" t="str">
        <f>IFERROR(__xludf.DUMMYFUNCTION("""COMPUTED_VALUE"""),"4.0")</f>
        <v>4.0</v>
      </c>
    </row>
    <row r="760">
      <c r="A760" s="2" t="str">
        <f>IFERROR(__xludf.DUMMYFUNCTION("""COMPUTED_VALUE"""),"Wuppertal")</f>
        <v>Wuppertal</v>
      </c>
      <c r="B760" s="2" t="str">
        <f>IFERROR(__xludf.DUMMYFUNCTION("""COMPUTED_VALUE"""),"Gymnasium")</f>
        <v>Gymnasium</v>
      </c>
      <c r="C760" s="2">
        <f>IFERROR(__xludf.DUMMYFUNCTION("""COMPUTED_VALUE"""),1070.0)</f>
        <v>1070</v>
      </c>
      <c r="D760" s="2" t="str">
        <f>IFERROR(__xludf.DUMMYFUNCTION("""COMPUTED_VALUE"""),"1.0")</f>
        <v>1.0</v>
      </c>
    </row>
    <row r="761">
      <c r="A761" s="2" t="str">
        <f>IFERROR(__xludf.DUMMYFUNCTION("""COMPUTED_VALUE"""),"Wuppertal")</f>
        <v>Wuppertal</v>
      </c>
      <c r="B761" s="2" t="str">
        <f>IFERROR(__xludf.DUMMYFUNCTION("""COMPUTED_VALUE"""),"Hauptschule")</f>
        <v>Hauptschule</v>
      </c>
      <c r="C761" s="2">
        <f>IFERROR(__xludf.DUMMYFUNCTION("""COMPUTED_VALUE"""),375.0)</f>
        <v>375</v>
      </c>
      <c r="D761" s="2" t="str">
        <f>IFERROR(__xludf.DUMMYFUNCTION("""COMPUTED_VALUE"""),"4.0")</f>
        <v>4.0</v>
      </c>
    </row>
    <row r="762">
      <c r="A762" s="2" t="str">
        <f>IFERROR(__xludf.DUMMYFUNCTION("""COMPUTED_VALUE"""),"Wuppertal")</f>
        <v>Wuppertal</v>
      </c>
      <c r="B762" s="2" t="str">
        <f>IFERROR(__xludf.DUMMYFUNCTION("""COMPUTED_VALUE"""),"Grundschule")</f>
        <v>Grundschule</v>
      </c>
      <c r="C762" s="2">
        <f>IFERROR(__xludf.DUMMYFUNCTION("""COMPUTED_VALUE"""),250.0)</f>
        <v>250</v>
      </c>
      <c r="D762" s="2" t="str">
        <f>IFERROR(__xludf.DUMMYFUNCTION("""COMPUTED_VALUE"""),"4.0")</f>
        <v>4.0</v>
      </c>
    </row>
    <row r="763">
      <c r="A763" s="2" t="str">
        <f>IFERROR(__xludf.DUMMYFUNCTION("""COMPUTED_VALUE"""),"Wuppertal")</f>
        <v>Wuppertal</v>
      </c>
      <c r="B763" s="2" t="str">
        <f>IFERROR(__xludf.DUMMYFUNCTION("""COMPUTED_VALUE"""),"Grundschule")</f>
        <v>Grundschule</v>
      </c>
      <c r="C763" s="2">
        <f>IFERROR(__xludf.DUMMYFUNCTION("""COMPUTED_VALUE"""),240.0)</f>
        <v>240</v>
      </c>
      <c r="D763" s="2" t="str">
        <f>IFERROR(__xludf.DUMMYFUNCTION("""COMPUTED_VALUE"""),"5.0")</f>
        <v>5.0</v>
      </c>
    </row>
    <row r="764">
      <c r="A764" s="2" t="str">
        <f>IFERROR(__xludf.DUMMYFUNCTION("""COMPUTED_VALUE"""),"Wuppertal")</f>
        <v>Wuppertal</v>
      </c>
      <c r="B764" s="2" t="str">
        <f>IFERROR(__xludf.DUMMYFUNCTION("""COMPUTED_VALUE"""),"Grundschule")</f>
        <v>Grundschule</v>
      </c>
      <c r="C764" s="2">
        <f>IFERROR(__xludf.DUMMYFUNCTION("""COMPUTED_VALUE"""),322.0)</f>
        <v>322</v>
      </c>
      <c r="D764" s="2" t="str">
        <f>IFERROR(__xludf.DUMMYFUNCTION("""COMPUTED_VALUE"""),"4.0")</f>
        <v>4.0</v>
      </c>
    </row>
    <row r="765">
      <c r="A765" s="2" t="str">
        <f>IFERROR(__xludf.DUMMYFUNCTION("""COMPUTED_VALUE"""),"Wuppertal")</f>
        <v>Wuppertal</v>
      </c>
      <c r="B765" s="2" t="str">
        <f>IFERROR(__xludf.DUMMYFUNCTION("""COMPUTED_VALUE"""),"Gesamtschule")</f>
        <v>Gesamtschule</v>
      </c>
      <c r="C765" s="2">
        <f>IFERROR(__xludf.DUMMYFUNCTION("""COMPUTED_VALUE"""),1360.0)</f>
        <v>1360</v>
      </c>
      <c r="D765" s="2" t="str">
        <f>IFERROR(__xludf.DUMMYFUNCTION("""COMPUTED_VALUE"""),"3.0")</f>
        <v>3.0</v>
      </c>
    </row>
    <row r="766">
      <c r="A766" s="2" t="str">
        <f>IFERROR(__xludf.DUMMYFUNCTION("""COMPUTED_VALUE"""),"Wuppertal")</f>
        <v>Wuppertal</v>
      </c>
      <c r="B766" s="2" t="str">
        <f>IFERROR(__xludf.DUMMYFUNCTION("""COMPUTED_VALUE"""),"Gesamtschule")</f>
        <v>Gesamtschule</v>
      </c>
      <c r="C766" s="2">
        <f>IFERROR(__xludf.DUMMYFUNCTION("""COMPUTED_VALUE"""),1420.0)</f>
        <v>1420</v>
      </c>
      <c r="D766" s="2" t="str">
        <f>IFERROR(__xludf.DUMMYFUNCTION("""COMPUTED_VALUE"""),"5.0")</f>
        <v>5.0</v>
      </c>
    </row>
    <row r="767">
      <c r="A767" s="2" t="str">
        <f>IFERROR(__xludf.DUMMYFUNCTION("""COMPUTED_VALUE"""),"Wuppertal")</f>
        <v>Wuppertal</v>
      </c>
      <c r="B767" s="2" t="str">
        <f>IFERROR(__xludf.DUMMYFUNCTION("""COMPUTED_VALUE"""),"Gesamtschule")</f>
        <v>Gesamtschule</v>
      </c>
      <c r="C767" s="2">
        <f>IFERROR(__xludf.DUMMYFUNCTION("""COMPUTED_VALUE"""),1300.0)</f>
        <v>1300</v>
      </c>
      <c r="D767" s="2" t="str">
        <f>IFERROR(__xludf.DUMMYFUNCTION("""COMPUTED_VALUE"""),"3.0")</f>
        <v>3.0</v>
      </c>
    </row>
    <row r="768">
      <c r="A768" s="2" t="str">
        <f>IFERROR(__xludf.DUMMYFUNCTION("""COMPUTED_VALUE"""),"Wuppertal")</f>
        <v>Wuppertal</v>
      </c>
      <c r="B768" s="2" t="str">
        <f>IFERROR(__xludf.DUMMYFUNCTION("""COMPUTED_VALUE"""),"Grundschule")</f>
        <v>Grundschule</v>
      </c>
      <c r="C768" s="2">
        <f>IFERROR(__xludf.DUMMYFUNCTION("""COMPUTED_VALUE"""),167.0)</f>
        <v>167</v>
      </c>
      <c r="D768" s="2" t="str">
        <f>IFERROR(__xludf.DUMMYFUNCTION("""COMPUTED_VALUE"""),"4.0")</f>
        <v>4.0</v>
      </c>
    </row>
    <row r="769">
      <c r="A769" s="2" t="str">
        <f>IFERROR(__xludf.DUMMYFUNCTION("""COMPUTED_VALUE"""),"Wuppertal")</f>
        <v>Wuppertal</v>
      </c>
      <c r="B769" s="2" t="str">
        <f>IFERROR(__xludf.DUMMYFUNCTION("""COMPUTED_VALUE"""),"Gymnasium")</f>
        <v>Gymnasium</v>
      </c>
      <c r="C769" s="2">
        <f>IFERROR(__xludf.DUMMYFUNCTION("""COMPUTED_VALUE"""),720.0)</f>
        <v>720</v>
      </c>
      <c r="D769" s="2" t="str">
        <f>IFERROR(__xludf.DUMMYFUNCTION("""COMPUTED_VALUE"""),"4.0")</f>
        <v>4.0</v>
      </c>
    </row>
    <row r="770">
      <c r="A770" s="2" t="str">
        <f>IFERROR(__xludf.DUMMYFUNCTION("""COMPUTED_VALUE"""),"Wuppertal")</f>
        <v>Wuppertal</v>
      </c>
      <c r="B770" s="2" t="str">
        <f>IFERROR(__xludf.DUMMYFUNCTION("""COMPUTED_VALUE"""),"Förderschule")</f>
        <v>Förderschule</v>
      </c>
      <c r="C770" s="2">
        <f>IFERROR(__xludf.DUMMYFUNCTION("""COMPUTED_VALUE"""),203.0)</f>
        <v>203</v>
      </c>
      <c r="D770" s="2" t="str">
        <f>IFERROR(__xludf.DUMMYFUNCTION("""COMPUTED_VALUE"""),"4.0")</f>
        <v>4.0</v>
      </c>
    </row>
    <row r="771">
      <c r="A771" s="2" t="str">
        <f>IFERROR(__xludf.DUMMYFUNCTION("""COMPUTED_VALUE"""),"Würselen")</f>
        <v>Würselen</v>
      </c>
      <c r="B771" s="2" t="str">
        <f>IFERROR(__xludf.DUMMYFUNCTION("""COMPUTED_VALUE"""),"Grundschule")</f>
        <v>Grundschule</v>
      </c>
      <c r="C771" s="2">
        <f>IFERROR(__xludf.DUMMYFUNCTION("""COMPUTED_VALUE"""),209.0)</f>
        <v>209</v>
      </c>
      <c r="D771" s="2" t="str">
        <f>IFERROR(__xludf.DUMMYFUNCTION("""COMPUTED_VALUE"""),"5.0")</f>
        <v>5.0</v>
      </c>
    </row>
    <row r="772">
      <c r="A772" s="2" t="str">
        <f>IFERROR(__xludf.DUMMYFUNCTION("""COMPUTED_VALUE"""),"Würselen")</f>
        <v>Würselen</v>
      </c>
      <c r="B772" s="2" t="str">
        <f>IFERROR(__xludf.DUMMYFUNCTION("""COMPUTED_VALUE"""),"Weiterbildungskolleg")</f>
        <v>Weiterbildungskolleg</v>
      </c>
      <c r="C772" s="2">
        <f>IFERROR(__xludf.DUMMYFUNCTION("""COMPUTED_VALUE"""),310.0)</f>
        <v>310</v>
      </c>
      <c r="D772" s="2" t="str">
        <f>IFERROR(__xludf.DUMMYFUNCTION("""COMPUTED_VALUE"""),"4.0")</f>
        <v>4.0</v>
      </c>
    </row>
    <row r="773">
      <c r="A773" s="2" t="str">
        <f>IFERROR(__xludf.DUMMYFUNCTION("""COMPUTED_VALUE"""),"Xanten")</f>
        <v>Xanten</v>
      </c>
      <c r="B773" s="2" t="str">
        <f>IFERROR(__xludf.DUMMYFUNCTION("""COMPUTED_VALUE"""),"Berufskolleg")</f>
        <v>Berufskolleg</v>
      </c>
      <c r="C773" s="2">
        <f>IFERROR(__xludf.DUMMYFUNCTION("""COMPUTED_VALUE"""),365.0)</f>
        <v>365</v>
      </c>
      <c r="D773" s="2" t="str">
        <f>IFERROR(__xludf.DUMMYFUNCTION("""COMPUTED_VALUE"""),"2.0")</f>
        <v>2.0</v>
      </c>
    </row>
    <row r="774">
      <c r="A774" s="2" t="str">
        <f>IFERROR(__xludf.DUMMYFUNCTION("""COMPUTED_VALUE"""),"Zülpich")</f>
        <v>Zülpich</v>
      </c>
      <c r="B774" s="2" t="str">
        <f>IFERROR(__xludf.DUMMYFUNCTION("""COMPUTED_VALUE"""),"Grundschule")</f>
        <v>Grundschule</v>
      </c>
      <c r="C774" s="2">
        <f>IFERROR(__xludf.DUMMYFUNCTION("""COMPUTED_VALUE"""),128.0)</f>
        <v>128</v>
      </c>
      <c r="D774" s="2" t="str">
        <f>IFERROR(__xludf.DUMMYFUNCTION("""COMPUTED_VALUE"""),"5.0")</f>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87.71"/>
  </cols>
  <sheetData>
    <row r="1">
      <c r="A1" s="3" t="str">
        <f>IFERROR(__xludf.DUMMYFUNCTION("IMPORTFEED(""http://news.google.com/?output=atom"")"),"Gabby Petito was strangled to death, Wyoming officials say after autopsy - The Guardian")</f>
        <v>Gabby Petito was strangled to death, Wyoming officials say after autopsy - The Guardian</v>
      </c>
      <c r="B1" s="2" t="str">
        <f>IFERROR(__xludf.DUMMYFUNCTION("""COMPUTED_VALUE"""),"Google Inc.")</f>
        <v>Google Inc.</v>
      </c>
      <c r="C1" s="4" t="str">
        <f>IFERROR(__xludf.DUMMYFUNCTION("""COMPUTED_VALUE"""),"https://news.google.com/__i/rss/rd/articles/CBMia2h0dHBzOi8vd3d3LnRoZWd1YXJkaWFuLmNvbS91cy1uZXdzLzIwMjEvb2N0LzEyL2dhYmJ5LXBldGl0by1hdXRvcHN5LXJlc3VsdHMtd3lvbWluZy1icmlhbi1sYXVuZHJpZS1mbG9yaWRh0gFraHR0cHM6Ly9hbXAudGhlZ3VhcmRpYW4uY29tL3VzLW5ld3MvMjAyMS9vY3Q"&amp;"vMTIvZ2FiYnktcGV0aXRvLWF1dG9wc3ktcmVzdWx0cy13eW9taW5nLWJyaWFuLWxhdW5kcmllLWZsb3JpZGE?oc=5")</f>
        <v>https://news.google.com/__i/rss/rd/articles/CBMia2h0dHBzOi8vd3d3LnRoZWd1YXJkaWFuLmNvbS91cy1uZXdzLzIwMjEvb2N0LzEyL2dhYmJ5LXBldGl0by1hdXRvcHN5LXJlc3VsdHMtd3lvbWluZy1icmlhbi1sYXVuZHJpZS1mbG9yaWRh0gFraHR0cHM6Ly9hbXAudGhlZ3VhcmRpYW4uY29tL3VzLW5ld3MvMjAyMS9vY3QvMTIvZ2FiYnktcGV0aXRvLWF1dG9wc3ktcmVzdWx0cy13eW9taW5nLWJyaWFuLWxhdW5kcmllLWZsb3JpZGE?oc=5</v>
      </c>
      <c r="D1" s="2" t="str">
        <f>IFERROR(__xludf.DUMMYFUNCTION("""COMPUTED_VALUE"""),"
   1. Gabby Petito was strangled to death, Wyoming officials say after 
   autopsy  The Guardian
   2. Gabby Petito Autopsy Ruling: Teton County Press Conference on #WFLANow
     WFLA News Channel 8
   3. Officials to discuss Gabby Petito's autopsy f"&amp;"indings Tuesday  WFLA 
   News Channel 8
   4. Gabby Petito autopsy: Wyoming coroner to give update Tuesday  Fox News
   5. Memorial for Gabby Petito being taken down  FOX 4 Now
   6. *View Full Coverage on Google News*
")</f>
        <v>
   1. Gabby Petito was strangled to death, Wyoming officials say after 
   autopsy  The Guardian
   2. Gabby Petito Autopsy Ruling: Teton County Press Conference on #WFLANow
     WFLA News Channel 8
   3. Officials to discuss Gabby Petito's autopsy findings Tuesday  WFLA 
   News Channel 8
   4. Gabby Petito autopsy: Wyoming coroner to give update Tuesday  Fox News
   5. Memorial for Gabby Petito being taken down  FOX 4 Now
   6. *View Full Coverage on Google News*
</v>
      </c>
    </row>
    <row r="2">
      <c r="A2" s="2" t="str">
        <f>IFERROR(__xludf.DUMMYFUNCTION("""COMPUTED_VALUE"""),"Pelosi says proposal to take debt ceiling authority away from Congress 'has merit' | TheHill - The Hill")</f>
        <v>Pelosi says proposal to take debt ceiling authority away from Congress 'has merit' | TheHill - The Hill</v>
      </c>
      <c r="B2" s="2" t="str">
        <f>IFERROR(__xludf.DUMMYFUNCTION("""COMPUTED_VALUE"""),"Google Inc.")</f>
        <v>Google Inc.</v>
      </c>
      <c r="C2" s="4" t="str">
        <f>IFERROR(__xludf.DUMMYFUNCTION("""COMPUTED_VALUE"""),"https://news.google.com/__i/rss/rd/articles/CBMidGh0dHBzOi8vdGhlaGlsbC5jb20vaG9tZW5ld3MvaG91c2UvNTc2MzU0LXBlbG9zaS1zYXlzLXByb3Bvc2FsLXRvLXRha2UtZGVidC1jZWlsaW5nLWF1dGhvcml0eS1hd2F5LWZyb20tY29uZ3Jlc3MtaGFz0gF4aHR0cHM6Ly90aGVoaWxsLmNvbS9ob21lbmV3cy9ob3VzZS8"&amp;"1NzYzNTQtcGVsb3NpLXNheXMtcHJvcG9zYWwtdG8tdGFrZS1kZWJ0LWNlaWxpbmctYXV0aG9yaXR5LWF3YXktZnJvbS1jb25ncmVzcy1oYXM_YW1w?oc=5")</f>
        <v>https://news.google.com/__i/rss/rd/articles/CBMidGh0dHBzOi8vdGhlaGlsbC5jb20vaG9tZW5ld3MvaG91c2UvNTc2MzU0LXBlbG9zaS1zYXlzLXByb3Bvc2FsLXRvLXRha2UtZGVidC1jZWlsaW5nLWF1dGhvcml0eS1hd2F5LWZyb20tY29uZ3Jlc3MtaGFz0gF4aHR0cHM6Ly90aGVoaWxsLmNvbS9ob21lbmV3cy9ob3VzZS81NzYzNTQtcGVsb3NpLXNheXMtcHJvcG9zYWwtdG8tdGFrZS1kZWJ0LWNlaWxpbmctYXV0aG9yaXR5LWF3YXktZnJvbS1jb25ncmVzcy1oYXM_YW1w?oc=5</v>
      </c>
      <c r="D2" s="2" t="str">
        <f>IFERROR(__xludf.DUMMYFUNCTION("""COMPUTED_VALUE"""),"
   1. Pelosi says proposal to take debt ceiling authority away from 
   Congress 'has merit' | TheHill  The Hill
   2. Congress off the rails? Lawmakers barrel toward fall fights  
   WOODTV.com
   3. Cameron Smith: Congress frets about the ceiling w"&amp;"hile America’s 
   fiscal house burns  AL.com
   4. Opinion | The Temporary Truce on the Debt Ceiling  The New York Times
   5. Democrats are ignoring the only thing that matters | TheHill  The Hill
   6. *View Full Coverage on Google News*
")</f>
        <v>
   1. Pelosi says proposal to take debt ceiling authority away from 
   Congress 'has merit' | TheHill  The Hill
   2. Congress off the rails? Lawmakers barrel toward fall fights  
   WOODTV.com
   3. Cameron Smith: Congress frets about the ceiling while America’s 
   fiscal house burns  AL.com
   4. Opinion | The Temporary Truce on the Debt Ceiling  The New York Times
   5. Democrats are ignoring the only thing that matters | TheHill  The Hill
   6. *View Full Coverage on Google News*
</v>
      </c>
    </row>
    <row r="3">
      <c r="A3" s="2" t="str">
        <f>IFERROR(__xludf.DUMMYFUNCTION("""COMPUTED_VALUE"""),"Small plane crashes into California neighborhood, killing 2 - CBS News")</f>
        <v>Small plane crashes into California neighborhood, killing 2 - CBS News</v>
      </c>
      <c r="B3" s="2" t="str">
        <f>IFERROR(__xludf.DUMMYFUNCTION("""COMPUTED_VALUE"""),"Google Inc.")</f>
        <v>Google Inc.</v>
      </c>
      <c r="C3" s="4" t="str">
        <f>IFERROR(__xludf.DUMMYFUNCTION("""COMPUTED_VALUE"""),"https://news.google.com/__i/rss/rd/articles/CBMiO2h0dHBzOi8vd3d3LmNic25ld3MuY29tL25ld3MvcGxhbmUtY3Jhc2gtY2FsaWZvcm5pYS1zYW50ZWUv0gE_aHR0cHM6Ly93d3cuY2JzbmV3cy5jb20vYW1wL25ld3MvcGxhbmUtY3Jhc2gtY2FsaWZvcm5pYS1zYW50ZWUv?oc=5")</f>
        <v>https://news.google.com/__i/rss/rd/articles/CBMiO2h0dHBzOi8vd3d3LmNic25ld3MuY29tL25ld3MvcGxhbmUtY3Jhc2gtY2FsaWZvcm5pYS1zYW50ZWUv0gE_aHR0cHM6Ly93d3cuY2JzbmV3cy5jb20vYW1wL25ld3MvcGxhbmUtY3Jhc2gtY2FsaWZvcm5pYS1zYW50ZWUv?oc=5</v>
      </c>
      <c r="D3" s="2" t="str">
        <f>IFERROR(__xludf.DUMMYFUNCTION("""COMPUTED_VALUE"""),"
   1. Small plane crashes into California neighborhood, killing 2  CBS News
   2. Small plane crashes into UPS truck in California neighborhood | WNT  ABC 
   News
   3. Bare-footed neighbor helps woman escape burning home after plane 
   crash, vide"&amp;"o shows  KFOR Oklahoma City
   4. Plane in San Diego County crash was warned it was flying low  Los 
   Angeles Times
   5. Video shows moment of Santee plane crash  ABC 10 News
   6. *View Full Coverage on Google News*
")</f>
        <v>
   1. Small plane crashes into California neighborhood, killing 2  CBS News
   2. Small plane crashes into UPS truck in California neighborhood | WNT  ABC 
   News
   3. Bare-footed neighbor helps woman escape burning home after plane 
   crash, video shows  KFOR Oklahoma City
   4. Plane in San Diego County crash was warned it was flying low  Los 
   Angeles Times
   5. Video shows moment of Santee plane crash  ABC 10 News
   6. *View Full Coverage on Google News*
</v>
      </c>
    </row>
    <row r="4">
      <c r="A4" s="2" t="str">
        <f>IFERROR(__xludf.DUMMYFUNCTION("""COMPUTED_VALUE"""),"As Floods Ravage China, 13 Die After Bus Falls Off Bridge - The New York Times")</f>
        <v>As Floods Ravage China, 13 Die After Bus Falls Off Bridge - The New York Times</v>
      </c>
      <c r="B4" s="2" t="str">
        <f>IFERROR(__xludf.DUMMYFUNCTION("""COMPUTED_VALUE"""),"Google Inc.")</f>
        <v>Google Inc.</v>
      </c>
      <c r="C4" s="4" t="str">
        <f>IFERROR(__xludf.DUMMYFUNCTION("""COMPUTED_VALUE"""),"https://news.google.com/__i/rss/rd/articles/CBMiSmh0dHBzOi8vd3d3Lm55dGltZXMuY29tLzIwMjEvMTAvMTIvd29ybGQvYXNpYS9jaGluYS1idXMtZmxvb2RpbmctZGVhZC5odG1s0gFOaHR0cHM6Ly93d3cubnl0aW1lcy5jb20vMjAyMS8xMC8xMi93b3JsZC9hc2lhL2NoaW5hLWJ1cy1mbG9vZGluZy1kZWFkLmFtcC5odG1"&amp;"s?oc=5")</f>
        <v>https://news.google.com/__i/rss/rd/articles/CBMiSmh0dHBzOi8vd3d3Lm55dGltZXMuY29tLzIwMjEvMTAvMTIvd29ybGQvYXNpYS9jaGluYS1idXMtZmxvb2RpbmctZGVhZC5odG1s0gFOaHR0cHM6Ly93d3cubnl0aW1lcy5jb20vMjAyMS8xMC8xMi93b3JsZC9hc2lhL2NoaW5hLWJ1cy1mbG9vZGluZy1kZWFkLmFtcC5odG1s?oc=5</v>
      </c>
      <c r="D4" s="2" t="str">
        <f>IFERROR(__xludf.DUMMYFUNCTION("""COMPUTED_VALUE"""),"
   1. As Floods Ravage China, 13 Die After Bus Falls Off Bridge  The New 
   York Times
   2. Millions hit by severe flooding in China | The World  ABC News 
   (Australia)
   3. At least 15 dead after heavy rainfall and flooding in northern China  
"&amp;"   CNN
   4. Flooding in China kills at least 28, including 13 in bus plunge  NBC 
   News
   5. China floods: Coal price hits fresh high as mines shut  BBC News
   6. *View Full Coverage on Google News*
")</f>
        <v>
   1. As Floods Ravage China, 13 Die After Bus Falls Off Bridge  The New 
   York Times
   2. Millions hit by severe flooding in China | The World  ABC News 
   (Australia)
   3. At least 15 dead after heavy rainfall and flooding in northern China  
   CNN
   4. Flooding in China kills at least 28, including 13 in bus plunge  NBC 
   News
   5. China floods: Coal price hits fresh high as mines shut  BBC News
   6. *View Full Coverage on Google News*
</v>
      </c>
    </row>
    <row r="5">
      <c r="A5" s="2" t="str">
        <f>IFERROR(__xludf.DUMMYFUNCTION("""COMPUTED_VALUE"""),"Afghanistan crisis: G20 leaders pledge to avert economic catastrophe - BBC News")</f>
        <v>Afghanistan crisis: G20 leaders pledge to avert economic catastrophe - BBC News</v>
      </c>
      <c r="B5" s="2" t="str">
        <f>IFERROR(__xludf.DUMMYFUNCTION("""COMPUTED_VALUE"""),"Google Inc.")</f>
        <v>Google Inc.</v>
      </c>
      <c r="C5" s="4" t="str">
        <f>IFERROR(__xludf.DUMMYFUNCTION("""COMPUTED_VALUE"""),"https://news.google.com/__i/rss/rd/articles/CBMiLGh0dHBzOi8vd3d3LmJiYy5jb20vbmV3cy93b3JsZC1hc2lhLTU4ODg3ODA40gEwaHR0cHM6Ly93d3cuYmJjLmNvbS9uZXdzL3dvcmxkLWFzaWEtNTg4ODc4MDguYW1w?oc=5")</f>
        <v>https://news.google.com/__i/rss/rd/articles/CBMiLGh0dHBzOi8vd3d3LmJiYy5jb20vbmV3cy93b3JsZC1hc2lhLTU4ODg3ODA40gEwaHR0cHM6Ly93d3cuYmJjLmNvbS9uZXdzL3dvcmxkLWFzaWEtNTg4ODc4MDguYW1w?oc=5</v>
      </c>
      <c r="D5" s="2" t="str">
        <f>IFERROR(__xludf.DUMMYFUNCTION("""COMPUTED_VALUE"""),"
   1. Afghanistan crisis: G20 leaders pledge to avert economic catastrophe  BBC 
   News
   2. Watch: How PM Modi asked the world to unite in response to 
   Afghanistan becoming terror hub  Hindustan Times
   3. Germany Not Yet Prepared To Recognise"&amp;" Taliban: Chancellor Angela 
   Merkel  NDTV
   4. G20 leaders agree to involve Taliban in distributing Afghanistan aid  The 
   Guardian
   5. Afghanistan shouldn't become source of radicalisation, terror: PM 
   Modi at G20 Extraordinary Leaders' Summ  "&amp;"Times of India
   6. *View Full Coverage on Google News*
")</f>
        <v>
   1. Afghanistan crisis: G20 leaders pledge to avert economic catastrophe  BBC 
   News
   2. Watch: How PM Modi asked the world to unite in response to 
   Afghanistan becoming terror hub  Hindustan Times
   3. Germany Not Yet Prepared To Recognise Taliban: Chancellor Angela 
   Merkel  NDTV
   4. G20 leaders agree to involve Taliban in distributing Afghanistan aid  The 
   Guardian
   5. Afghanistan shouldn't become source of radicalisation, terror: PM 
   Modi at G20 Extraordinary Leaders' Summ  Times of India
   6. *View Full Coverage on Google News*
</v>
      </c>
    </row>
    <row r="6">
      <c r="A6" s="2" t="str">
        <f>IFERROR(__xludf.DUMMYFUNCTION("""COMPUTED_VALUE"""),"House Budget Chair John Yarmuth announces retirement - POLITICO")</f>
        <v>House Budget Chair John Yarmuth announces retirement - POLITICO</v>
      </c>
      <c r="B6" s="2" t="str">
        <f>IFERROR(__xludf.DUMMYFUNCTION("""COMPUTED_VALUE"""),"Google Inc.")</f>
        <v>Google Inc.</v>
      </c>
      <c r="C6" s="4" t="str">
        <f>IFERROR(__xludf.DUMMYFUNCTION("""COMPUTED_VALUE"""),"https://news.google.com/__i/rss/rd/articles/CBMiZGh0dHBzOi8vd3d3LnBvbGl0aWNvLmNvbS9uZXdzLzIwMjEvMTAvMTIvaG91c2UtYnVkZ2V0LWNoYWlyLWpvaG4teWFybXV0aC1hbm5vdW5jZXMtcmV0aXJlbWVudC01MTU3OTjSAWhodHRwczovL3d3dy5wb2xpdGljby5jb20vYW1wL25ld3MvMjAyMS8xMC8xMi9ob3VzZS1"&amp;"idWRnZXQtY2hhaXItam9obi15YXJtdXRoLWFubm91bmNlcy1yZXRpcmVtZW50LTUxNTc5OA?oc=5")</f>
        <v>https://news.google.com/__i/rss/rd/articles/CBMiZGh0dHBzOi8vd3d3LnBvbGl0aWNvLmNvbS9uZXdzLzIwMjEvMTAvMTIvaG91c2UtYnVkZ2V0LWNoYWlyLWpvaG4teWFybXV0aC1hbm5vdW5jZXMtcmV0aXJlbWVudC01MTU3OTjSAWhodHRwczovL3d3dy5wb2xpdGljby5jb20vYW1wL25ld3MvMjAyMS8xMC8xMi9ob3VzZS1idWRnZXQtY2hhaXItam9obi15YXJtdXRoLWFubm91bmNlcy1yZXRpcmVtZW50LTUxNTc5OA?oc=5</v>
      </c>
      <c r="D6" s="2" t="str">
        <f>IFERROR(__xludf.DUMMYFUNCTION("""COMPUTED_VALUE"""),"
   1. House Budget Chair John Yarmuth announces retirement  POLITICO
   2. House Budget Chair John Yarmuth to retire from Congress | TheHill  The 
   Hill
   3. House Budget chairman announces he'll retire at the end of his term  KITV 
   Honolulu
  "&amp;" 4. US Rep. John Yarmuth to retire from Congress  WDRB
   5. John Yarmuth says he's retiring from Congress after this term  
   POLITICO
   6. *View Full Coverage on Google News*
")</f>
        <v>
   1. House Budget Chair John Yarmuth announces retirement  POLITICO
   2. House Budget Chair John Yarmuth to retire from Congress | TheHill  The 
   Hill
   3. House Budget chairman announces he'll retire at the end of his term  KITV 
   Honolulu
   4. US Rep. John Yarmuth to retire from Congress  WDRB
   5. John Yarmuth says he's retiring from Congress after this term  
   POLITICO
   6. *View Full Coverage on Google News*
</v>
      </c>
    </row>
    <row r="7">
      <c r="A7" s="2" t="str">
        <f>IFERROR(__xludf.DUMMYFUNCTION("""COMPUTED_VALUE"""),"Supreme Court signals it will side with Kentucky attorney general in bid to defend abortion law - CNBC")</f>
        <v>Supreme Court signals it will side with Kentucky attorney general in bid to defend abortion law - CNBC</v>
      </c>
      <c r="B7" s="2" t="str">
        <f>IFERROR(__xludf.DUMMYFUNCTION("""COMPUTED_VALUE"""),"Google Inc.")</f>
        <v>Google Inc.</v>
      </c>
      <c r="C7" s="4" t="str">
        <f>IFERROR(__xludf.DUMMYFUNCTION("""COMPUTED_VALUE"""),"https://news.google.com/__i/rss/rd/articles/CBMidGh0dHBzOi8vd3d3LmNuYmMuY29tLzIwMjEvMTAvMTIvc3VwcmVtZS1jb3VydC1zaWduYWxzLWl0LXdpbGwtc2lkZS13aXRoLWtlbnR1Y2t5LWFncy1iaWQtdG8tZGVmZW5kLWFib3J0aW9uLWxhdy5odG1s0gF4aHR0cHM6Ly93d3cuY25iYy5jb20vYW1wLzIwMjEvMTAvMTI"&amp;"vc3VwcmVtZS1jb3VydC1zaWduYWxzLWl0LXdpbGwtc2lkZS13aXRoLWtlbnR1Y2t5LWFncy1iaWQtdG8tZGVmZW5kLWFib3J0aW9uLWxhdy5odG1s?oc=5")</f>
        <v>https://news.google.com/__i/rss/rd/articles/CBMidGh0dHBzOi8vd3d3LmNuYmMuY29tLzIwMjEvMTAvMTIvc3VwcmVtZS1jb3VydC1zaWduYWxzLWl0LXdpbGwtc2lkZS13aXRoLWtlbnR1Y2t5LWFncy1iaWQtdG8tZGVmZW5kLWFib3J0aW9uLWxhdy5odG1s0gF4aHR0cHM6Ly93d3cuY25iYy5jb20vYW1wLzIwMjEvMTAvMTIvc3VwcmVtZS1jb3VydC1zaWduYWxzLWl0LXdpbGwtc2lkZS13aXRoLWtlbnR1Y2t5LWFncy1iaWQtdG8tZGVmZW5kLWFib3J0aW9uLWxhdy5odG1s?oc=5</v>
      </c>
      <c r="D7" s="2" t="str">
        <f>IFERROR(__xludf.DUMMYFUNCTION("""COMPUTED_VALUE"""),"
   1. Supreme Court signals it will side with Kentucky attorney general in 
   bid to defend abortion law  CNBC
   2. Supreme Court seems open to letting Kentucky attorney general defend 
   abortion law  CNN
   3. Supreme Court could OK new defense "&amp;"of Kentucky abortion law  Yahoo 
   News
   4. Justice Alito Proved My Point by Attacking Me  The Atlantic
   5. Abortion is still safe and legal in Kentucky. Here's why it needs to 
   stay that way  Courier Journal
   6. *View Full Coverage on Google Ne"&amp;"ws*
")</f>
        <v>
   1. Supreme Court signals it will side with Kentucky attorney general in 
   bid to defend abortion law  CNBC
   2. Supreme Court seems open to letting Kentucky attorney general defend 
   abortion law  CNN
   3. Supreme Court could OK new defense of Kentucky abortion law  Yahoo 
   News
   4. Justice Alito Proved My Point by Attacking Me  The Atlantic
   5. Abortion is still safe and legal in Kentucky. Here's why it needs to 
   stay that way  Courier Journal
   6. *View Full Coverage on Google News*
</v>
      </c>
    </row>
    <row r="8">
      <c r="A8" s="2" t="str">
        <f>IFERROR(__xludf.DUMMYFUNCTION("""COMPUTED_VALUE"""),"Texas Governor Greg Abbott bans COVID vaccine mandates - CBS News")</f>
        <v>Texas Governor Greg Abbott bans COVID vaccine mandates - CBS News</v>
      </c>
      <c r="B8" s="2" t="str">
        <f>IFERROR(__xludf.DUMMYFUNCTION("""COMPUTED_VALUE"""),"Google Inc.")</f>
        <v>Google Inc.</v>
      </c>
      <c r="C8" s="4" t="str">
        <f>IFERROR(__xludf.DUMMYFUNCTION("""COMPUTED_VALUE"""),"https://news.google.com/__i/rss/rd/articles/CBMiK2h0dHBzOi8vd3d3LnlvdXR1YmUuY29tL3dhdGNoP3Y9cFBjbk1ONGs4dmfSAQA?oc=5")</f>
        <v>https://news.google.com/__i/rss/rd/articles/CBMiK2h0dHBzOi8vd3d3LnlvdXR1YmUuY29tL3dhdGNoP3Y9cFBjbk1ONGs4dmfSAQA?oc=5</v>
      </c>
      <c r="D8" s="2" t="str">
        <f>IFERROR(__xludf.DUMMYFUNCTION("""COMPUTED_VALUE"""),"
   1. Texas Governor Greg Abbott bans COVID vaccine mandates  CBS News
   2. Texas Gov. Greg Abbott bans COVID-19 vaccine mandates by any entity  Yahoo 
   News
   3. Texas governor bans Covid-19 vaccine mandates by any employer in state
     CNN
   "&amp;"4. Texas Bans Mandates; Nets Say Irving Won't Play: Virus Update  
   Bloomberg
   5. 5 things for Houstonians to know for Tuesday, Oct. 12  KPRC 
   Click2Houston
   6. *View Full Coverage on Google News*
")</f>
        <v>
   1. Texas Governor Greg Abbott bans COVID vaccine mandates  CBS News
   2. Texas Gov. Greg Abbott bans COVID-19 vaccine mandates by any entity  Yahoo 
   News
   3. Texas governor bans Covid-19 vaccine mandates by any employer in state
     CNN
   4. Texas Bans Mandates; Nets Say Irving Won't Play: Virus Update  
   Bloomberg
   5. 5 things for Houstonians to know for Tuesday, Oct. 12  KPRC 
   Click2Houston
   6. *View Full Coverage on Google News*
</v>
      </c>
    </row>
    <row r="9">
      <c r="A9" s="2" t="str">
        <f>IFERROR(__xludf.DUMMYFUNCTION("""COMPUTED_VALUE"""),"Georgia election workers fired for allegedly shredding hundreds of voter registration forms - The Washington Post")</f>
        <v>Georgia election workers fired for allegedly shredding hundreds of voter registration forms - The Washington Post</v>
      </c>
      <c r="B9" s="2" t="str">
        <f>IFERROR(__xludf.DUMMYFUNCTION("""COMPUTED_VALUE"""),"Google Inc.")</f>
        <v>Google Inc.</v>
      </c>
      <c r="C9" s="4" t="str">
        <f>IFERROR(__xludf.DUMMYFUNCTION("""COMPUTED_VALUE"""),"https://news.google.com/__i/rss/rd/articles/CBMiX2h0dHBzOi8vd3d3Lndhc2hpbmd0b25wb3N0LmNvbS9wb2xpdGljcy8yMDIxLzEwLzEyL2dlb3JnaWEtZnVsdG9uY291bnR5LWVsZWN0aW9uLXdvcmtlcnMtZmlyZWQv0gEA?oc=5")</f>
        <v>https://news.google.com/__i/rss/rd/articles/CBMiX2h0dHBzOi8vd3d3Lndhc2hpbmd0b25wb3N0LmNvbS9wb2xpdGljcy8yMDIxLzEwLzEyL2dlb3JnaWEtZnVsdG9uY291bnR5LWVsZWN0aW9uLXdvcmtlcnMtZmlyZWQv0gEA?oc=5</v>
      </c>
      <c r="D9" s="2" t="str">
        <f>IFERROR(__xludf.DUMMYFUNCTION("""COMPUTED_VALUE"""),"
   1. Georgia election workers fired for allegedly shredding hundreds of 
   voter registration forms  The Washington Post
   2. Two Georgia workers fired after being accused of shredding voting 
   applications  Fox News
   3. Election workers accus"&amp;"ed of shredding voter applications  Yahoo News
   4. SOS Raffensperger wants DOJ probe of Fulton shredding  WALB
   5. Fulton County investigating shredded voter applications  11Alive
   6. *View Full Coverage on Google News*
")</f>
        <v>
   1. Georgia election workers fired for allegedly shredding hundreds of 
   voter registration forms  The Washington Post
   2. Two Georgia workers fired after being accused of shredding voting 
   applications  Fox News
   3. Election workers accused of shredding voter applications  Yahoo News
   4. SOS Raffensperger wants DOJ probe of Fulton shredding  WALB
   5. Fulton County investigating shredded voter applications  11Alive
   6. *View Full Coverage on Google News*
</v>
      </c>
    </row>
    <row r="10">
      <c r="A10" s="2" t="str">
        <f>IFERROR(__xludf.DUMMYFUNCTION("""COMPUTED_VALUE"""),"World's largest Byzantine wine factory uncovered in Israel - CNN")</f>
        <v>World's largest Byzantine wine factory uncovered in Israel - CNN</v>
      </c>
      <c r="B10" s="2" t="str">
        <f>IFERROR(__xludf.DUMMYFUNCTION("""COMPUTED_VALUE"""),"Google Inc.")</f>
        <v>Google Inc.</v>
      </c>
      <c r="C10" s="4" t="str">
        <f>IFERROR(__xludf.DUMMYFUNCTION("""COMPUTED_VALUE"""),"https://news.google.com/__i/rss/rd/articles/CBMiWWh0dHBzOi8vd3d3LmNubi5jb20vdHJhdmVsL2FydGljbGUvaXNyYWVsLWJ5emFudGluZS13aW5lLWZhY3Rvcnktc2NuLXNjbGktaW50bC9pbmRleC5odG1s0gFVaHR0cHM6Ly93d3cuY25uLmNvbS90cmF2ZWwvYW1wL2lzcmFlbC1ieXphbnRpbmUtd2luZS1mYWN0b3J5LXN"&amp;"jbi1zY2xpLWludGwvaW5kZXguaHRtbA?oc=5")</f>
        <v>https://news.google.com/__i/rss/rd/articles/CBMiWWh0dHBzOi8vd3d3LmNubi5jb20vdHJhdmVsL2FydGljbGUvaXNyYWVsLWJ5emFudGluZS13aW5lLWZhY3Rvcnktc2NuLXNjbGktaW50bC9pbmRleC5odG1s0gFVaHR0cHM6Ly93d3cuY25uLmNvbS90cmF2ZWwvYW1wL2lzcmFlbC1ieXphbnRpbmUtd2luZS1mYWN0b3J5LXNjbi1zY2xpLWludGwvaW5kZXguaHRtbA?oc=5</v>
      </c>
      <c r="D10" s="2" t="str">
        <f>IFERROR(__xludf.DUMMYFUNCTION("""COMPUTED_VALUE"""),"
   1. World's largest Byzantine wine factory uncovered in Israel  CNN
   2. Israel winery: 1,500-year-old Byzantine wine complex found  BBC News
   3. 1,500-year-old winery discovered in Israel  NPR
   4. Israeli archaeologists discover ancient winem"&amp;"aking complex  New York 
   Post 
   5. 1,500-year-old wine factory unearthed in Israel believed to be 
   world's largest from that era  USA TODAY
   6. *View Full Coverage on Google News*
")</f>
        <v>
   1. World's largest Byzantine wine factory uncovered in Israel  CNN
   2. Israel winery: 1,500-year-old Byzantine wine complex found  BBC News
   3. 1,500-year-old winery discovered in Israel  NPR
   4. Israeli archaeologists discover ancient winemaking complex  New York 
   Post 
   5. 1,500-year-old wine factory unearthed in Israel believed to be 
   world's largest from that era  USA TODAY
   6. *View Full Coverage on Google News*
</v>
      </c>
    </row>
    <row r="11">
      <c r="A11" s="2" t="str">
        <f>IFERROR(__xludf.DUMMYFUNCTION("""COMPUTED_VALUE"""),"Divorced UK and EU head for new Brexit fight over N Ireland - Associated Press")</f>
        <v>Divorced UK and EU head for new Brexit fight over N Ireland - Associated Press</v>
      </c>
      <c r="B11" s="2" t="str">
        <f>IFERROR(__xludf.DUMMYFUNCTION("""COMPUTED_VALUE"""),"Google Inc.")</f>
        <v>Google Inc.</v>
      </c>
      <c r="C11" s="4" t="str">
        <f>IFERROR(__xludf.DUMMYFUNCTION("""COMPUTED_VALUE"""),"https://news.google.com/__i/rss/rd/articles/CBMiM2h0dHBzOi8vYXBuZXdzLmNvbS82ODUxMjEwMjA0YTJmMmM3MGE0NjZkYTlkN2IzNjQ3ONIBAA?oc=5")</f>
        <v>https://news.google.com/__i/rss/rd/articles/CBMiM2h0dHBzOi8vYXBuZXdzLmNvbS82ODUxMjEwMjA0YTJmMmM3MGE0NjZkYTlkN2IzNjQ3ONIBAA?oc=5</v>
      </c>
      <c r="D11" s="2" t="str">
        <f>IFERROR(__xludf.DUMMYFUNCTION("""COMPUTED_VALUE"""),"
   1. Divorced UK and EU head for new Brexit fight over N Ireland  Associated 
   Press
   2. Brexit: Lord Frost proposes 'entirely new' NI protocol  BBC News
   3. UK Shares New Post-Brexit Trade Plan For North Ireland With European 
   Union  NDTV
"&amp;"   4. The cult of Boris Johnson’s optimism is all that’s left of a Brexit 
   plan  The Guardian
   5. Boris Johnson's Northern Ireland Sausage War with the EU May Turn 
   Nasty  Bloomberg
   6. *View Full Coverage on Google News*
")</f>
        <v>
   1. Divorced UK and EU head for new Brexit fight over N Ireland  Associated 
   Press
   2. Brexit: Lord Frost proposes 'entirely new' NI protocol  BBC News
   3. UK Shares New Post-Brexit Trade Plan For North Ireland With European 
   Union  NDTV
   4. The cult of Boris Johnson’s optimism is all that’s left of a Brexit 
   plan  The Guardian
   5. Boris Johnson's Northern Ireland Sausage War with the EU May Turn 
   Nasty  Bloomberg
   6. *View Full Coverage on Google News*
</v>
      </c>
    </row>
    <row r="12">
      <c r="A12" s="2" t="str">
        <f>IFERROR(__xludf.DUMMYFUNCTION("""COMPUTED_VALUE"""),"Brazil's Bolsonaro: 'Bored' by questions on Covid-19 death toll, world's 2nd highest - NBC News")</f>
        <v>Brazil's Bolsonaro: 'Bored' by questions on Covid-19 death toll, world's 2nd highest - NBC News</v>
      </c>
      <c r="B12" s="2" t="str">
        <f>IFERROR(__xludf.DUMMYFUNCTION("""COMPUTED_VALUE"""),"Google Inc.")</f>
        <v>Google Inc.</v>
      </c>
      <c r="C12" s="4" t="str">
        <f>IFERROR(__xludf.DUMMYFUNCTION("""COMPUTED_VALUE"""),"https://news.google.com/__i/rss/rd/articles/CBMic2h0dHBzOi8vd3d3Lm5iY25ld3MuY29tL25ld3MvbGF0aW5vL2JyYXppbHMtYm9sc29uYXJvLWJvcmVkLXF1ZXN0aW9ucy1jb3ZpZC0xOS1kZWF0aC10b2xsLXdvcmxkcy0ybmQtaGlnaGUtcmNuYTI5MDfSASlodHRwczovL3d3dy5uYmNuZXdzLmNvbS9uZXdzL2FtcC9yY25"&amp;"hMjkwNw?oc=5")</f>
        <v>https://news.google.com/__i/rss/rd/articles/CBMic2h0dHBzOi8vd3d3Lm5iY25ld3MuY29tL25ld3MvbGF0aW5vL2JyYXppbHMtYm9sc29uYXJvLWJvcmVkLXF1ZXN0aW9ucy1jb3ZpZC0xOS1kZWF0aC10b2xsLXdvcmxkcy0ybmQtaGlnaGUtcmNuYTI5MDfSASlodHRwczovL3d3dy5uYmNuZXdzLmNvbS9uZXdzL2FtcC9yY25hMjkwNw?oc=5</v>
      </c>
      <c r="D12" s="2" t="str">
        <f>IFERROR(__xludf.DUMMYFUNCTION("""COMPUTED_VALUE"""),"
   1. Brazil's Bolsonaro: 'Bored' by questions on Covid-19 death toll, 
   world's 2nd highest  NBC News
   2. Brazil's Bolsonaro accused of crimes against humanity at ICC for his 
   record on the Amazon  CNN
   3. Bolsonaro blocks free tampons and "&amp;"pads for disadvantaged women in 
   Brazil  The Guardian
   4. Bolsonaro's record on Amazon sparks accusations of crimes against 
   humanity | TheHill  The Hill
   5. Climate activists call for investigation of Bolsonaro  Yahoo News
   6. *View Full Cove"&amp;"rage on Google News*
")</f>
        <v>
   1. Brazil's Bolsonaro: 'Bored' by questions on Covid-19 death toll, 
   world's 2nd highest  NBC News
   2. Brazil's Bolsonaro accused of crimes against humanity at ICC for his 
   record on the Amazon  CNN
   3. Bolsonaro blocks free tampons and pads for disadvantaged women in 
   Brazil  The Guardian
   4. Bolsonaro's record on Amazon sparks accusations of crimes against 
   humanity | TheHill  The Hill
   5. Climate activists call for investigation of Bolsonaro  Yahoo News
   6. *View Full Coverage on Google News*
</v>
      </c>
    </row>
    <row r="13">
      <c r="A13" s="2" t="str">
        <f>IFERROR(__xludf.DUMMYFUNCTION("""COMPUTED_VALUE"""),"Americans quit their jobs at a record pace in August - ABC News")</f>
        <v>Americans quit their jobs at a record pace in August - ABC News</v>
      </c>
      <c r="B13" s="2" t="str">
        <f>IFERROR(__xludf.DUMMYFUNCTION("""COMPUTED_VALUE"""),"Google Inc.")</f>
        <v>Google Inc.</v>
      </c>
      <c r="C13" s="4" t="str">
        <f>IFERROR(__xludf.DUMMYFUNCTION("""COMPUTED_VALUE"""),"https://news.google.com/__i/rss/rd/articles/CBMiWWh0dHBzOi8vYWJjbmV3cy5nby5jb20vQnVzaW5lc3Mvd2lyZVN0b3J5L2FtZXJpY2Fucy1xdWl0LWpvYnMtcmVjb3JkLXBhY2UtYXVndXN0LTgwNTM2NzMy0gFdaHR0cHM6Ly9hYmNuZXdzLmdvLmNvbS9hbXAvQnVzaW5lc3Mvd2lyZVN0b3J5L2FtZXJpY2Fucy1xdWl0LWp"&amp;"vYnMtcmVjb3JkLXBhY2UtYXVndXN0LTgwNTM2NzMy?oc=5")</f>
        <v>https://news.google.com/__i/rss/rd/articles/CBMiWWh0dHBzOi8vYWJjbmV3cy5nby5jb20vQnVzaW5lc3Mvd2lyZVN0b3J5L2FtZXJpY2Fucy1xdWl0LWpvYnMtcmVjb3JkLXBhY2UtYXVndXN0LTgwNTM2NzMy0gFdaHR0cHM6Ly9hYmNuZXdzLmdvLmNvbS9hbXAvQnVzaW5lc3Mvd2lyZVN0b3J5L2FtZXJpY2Fucy1xdWl0LWpvYnMtcmVjb3JkLXBhY2UtYXVndXN0LTgwNTM2NzMy?oc=5</v>
      </c>
      <c r="D13" s="2" t="str">
        <f>IFERROR(__xludf.DUMMYFUNCTION("""COMPUTED_VALUE"""),"
   1. Americans quit their jobs at a record pace in August  ABC News
   2. A record 4.3 million workers quit their jobs in August, led by food 
   and retail industries  CNBC
   3. A record number of Americans are quitting their jobs  CNN
   4. A rec"&amp;"ord number of workers are quitting their jobs, empowered by new 
   leverage  The Washington Post
   5. Job openings slip, quits rate hits record  Fox Business
   6. *View Full Coverage on Google News*
")</f>
        <v>
   1. Americans quit their jobs at a record pace in August  ABC News
   2. A record 4.3 million workers quit their jobs in August, led by food 
   and retail industries  CNBC
   3. A record number of Americans are quitting their jobs  CNN
   4. A record number of workers are quitting their jobs, empowered by new 
   leverage  The Washington Post
   5. Job openings slip, quits rate hits record  Fox Business
   6. *View Full Coverage on Google News*
</v>
      </c>
    </row>
    <row r="14">
      <c r="A14" s="2" t="str">
        <f>IFERROR(__xludf.DUMMYFUNCTION("""COMPUTED_VALUE"""),"Southwest Airlines Didn't Cancel Over 2,500 Flights Because Of A Vaccine Mandate Protest - Jalopnik")</f>
        <v>Southwest Airlines Didn't Cancel Over 2,500 Flights Because Of A Vaccine Mandate Protest - Jalopnik</v>
      </c>
      <c r="B14" s="2" t="str">
        <f>IFERROR(__xludf.DUMMYFUNCTION("""COMPUTED_VALUE"""),"Google Inc.")</f>
        <v>Google Inc.</v>
      </c>
      <c r="C14" s="4" t="str">
        <f>IFERROR(__xludf.DUMMYFUNCTION("""COMPUTED_VALUE"""),"https://news.google.com/__i/rss/rd/articles/CBMiV2h0dHBzOi8vamFsb3BuaWsuY29tL3NvdXRod2VzdC1haXJsaW5lcy1kaWRudC1jYW5jZWwtb3Zlci0yLTUwMC1mbGlnaHRzLWJlY2EtMTg0Nzg0NjU2M9IBW2h0dHBzOi8vamFsb3BuaWsuY29tL3NvdXRod2VzdC1haXJsaW5lcy1kaWRudC1jYW5jZWwtb3Zlci0yLTUwMC1"&amp;"mbGlnaHRzLWJlY2EtMTg0Nzg0NjU2My9hbXA?oc=5")</f>
        <v>https://news.google.com/__i/rss/rd/articles/CBMiV2h0dHBzOi8vamFsb3BuaWsuY29tL3NvdXRod2VzdC1haXJsaW5lcy1kaWRudC1jYW5jZWwtb3Zlci0yLTUwMC1mbGlnaHRzLWJlY2EtMTg0Nzg0NjU2M9IBW2h0dHBzOi8vamFsb3BuaWsuY29tL3NvdXRod2VzdC1haXJsaW5lcy1kaWRudC1jYW5jZWwtb3Zlci0yLTUwMC1mbGlnaHRzLWJlY2EtMTg0Nzg0NjU2My9hbXA?oc=5</v>
      </c>
      <c r="D14" s="2" t="str">
        <f>IFERROR(__xludf.DUMMYFUNCTION("""COMPUTED_VALUE"""),"
   1. Southwest Airlines Didn't Cancel Over 2,500 Flights Because Of A 
   Vaccine Mandate Protest  Jalopnik
   2. Southwest Airlines faces fifth day of delays, cancellations  Fox 
   Business
   3. Editorial: After the Southwest debacle, airlines ne"&amp;"ed to take better 
   care of their customers. Or else.  Chicago Tribune
   4. Southwest pilots' union president blames airline for widespread 
   cancellations: ""We've been sounding this alarm for about four years""  CBS 
   News
   5. Airlines bowing t"&amp;"o a 'press release'; vax mandate a 'mirage' not yet 
   on books: Watters  Fox News
   6. *View Full Coverage on Google News*
")</f>
        <v>
   1. Southwest Airlines Didn't Cancel Over 2,500 Flights Because Of A 
   Vaccine Mandate Protest  Jalopnik
   2. Southwest Airlines faces fifth day of delays, cancellations  Fox 
   Business
   3. Editorial: After the Southwest debacle, airlines need to take better 
   care of their customers. Or else.  Chicago Tribune
   4. Southwest pilots' union president blames airline for widespread 
   cancellations: "We've been sounding this alarm for about four years"  CBS 
   News
   5. Airlines bowing to a 'press release'; vax mandate a 'mirage' not yet 
   on books: Watters  Fox News
   6. *View Full Coverage on Google News*
</v>
      </c>
    </row>
    <row r="15">
      <c r="A15" s="2" t="str">
        <f>IFERROR(__xludf.DUMMYFUNCTION("""COMPUTED_VALUE"""),"IMF warns on inflation, says the Fed and others should be prepared to tighten policy - CNBC")</f>
        <v>IMF warns on inflation, says the Fed and others should be prepared to tighten policy - CNBC</v>
      </c>
      <c r="B15" s="2" t="str">
        <f>IFERROR(__xludf.DUMMYFUNCTION("""COMPUTED_VALUE"""),"Google Inc.")</f>
        <v>Google Inc.</v>
      </c>
      <c r="C15" s="4" t="str">
        <f>IFERROR(__xludf.DUMMYFUNCTION("""COMPUTED_VALUE"""),"https://news.google.com/__i/rss/rd/articles/CBMieGh0dHBzOi8vd3d3LmNuYmMuY29tLzIwMjEvMTAvMTIvaW1mLXdhcm5zLW9uLWluZmxhdGlvbi1zYXlzLXRoZS1mZWQtYW5kLW90aGVycy1zaG91bGQtYmUtcHJlcGFyZWQtdG8tdGlnaHRlbi1wb2xpY3kuaHRtbNIBfGh0dHBzOi8vd3d3LmNuYmMuY29tL2FtcC8yMDIxLzE"&amp;"wLzEyL2ltZi13YXJucy1vbi1pbmZsYXRpb24tc2F5cy10aGUtZmVkLWFuZC1vdGhlcnMtc2hvdWxkLWJlLXByZXBhcmVkLXRvLXRpZ2h0ZW4tcG9saWN5Lmh0bWw?oc=5")</f>
        <v>https://news.google.com/__i/rss/rd/articles/CBMieGh0dHBzOi8vd3d3LmNuYmMuY29tLzIwMjEvMTAvMTIvaW1mLXdhcm5zLW9uLWluZmxhdGlvbi1zYXlzLXRoZS1mZWQtYW5kLW90aGVycy1zaG91bGQtYmUtcHJlcGFyZWQtdG8tdGlnaHRlbi1wb2xpY3kuaHRtbNIBfGh0dHBzOi8vd3d3LmNuYmMuY29tL2FtcC8yMDIxLzEwLzEyL2ltZi13YXJucy1vbi1pbmZsYXRpb24tc2F5cy10aGUtZmVkLWFuZC1vdGhlcnMtc2hvdWxkLWJlLXByZXBhcmVkLXRvLXRpZ2h0ZW4tcG9saWN5Lmh0bWw?oc=5</v>
      </c>
      <c r="D15" s="2" t="str">
        <f>IFERROR(__xludf.DUMMYFUNCTION("""COMPUTED_VALUE"""),"IMF warns on inflation, says the Fed and others should be prepared to 
tighten policy  CNBC*View Full Coverage on Google News*")</f>
        <v>IMF warns on inflation, says the Fed and others should be prepared to 
tighten policy  CNBC*View Full Coverage on Google News*</v>
      </c>
    </row>
    <row r="16">
      <c r="A16" s="2" t="str">
        <f>IFERROR(__xludf.DUMMYFUNCTION("""COMPUTED_VALUE"""),"IMF trims global growth outlook, warning of supply disruptions and surging inflation - Fox Business")</f>
        <v>IMF trims global growth outlook, warning of supply disruptions and surging inflation - Fox Business</v>
      </c>
      <c r="B16" s="2" t="str">
        <f>IFERROR(__xludf.DUMMYFUNCTION("""COMPUTED_VALUE"""),"Google Inc.")</f>
        <v>Google Inc.</v>
      </c>
      <c r="C16" s="4" t="str">
        <f>IFERROR(__xludf.DUMMYFUNCTION("""COMPUTED_VALUE"""),"https://news.google.com/__i/rss/rd/articles/CBMiR2h0dHBzOi8vd3d3LmZveGJ1c2luZXNzLmNvbS9lY29ub215L2ltZi1ncm93dGgtb3V0bG9vay1zdXBwbHktaW5mbGF0aW9u0gFLaHR0cHM6Ly93d3cuZm94YnVzaW5lc3MuY29tL2Vjb25vbXkvaW1mLWdyb3d0aC1vdXRsb29rLXN1cHBseS1pbmZsYXRpb24uYW1w?oc=5")</f>
        <v>https://news.google.com/__i/rss/rd/articles/CBMiR2h0dHBzOi8vd3d3LmZveGJ1c2luZXNzLmNvbS9lY29ub215L2ltZi1ncm93dGgtb3V0bG9vay1zdXBwbHktaW5mbGF0aW9u0gFLaHR0cHM6Ly93d3cuZm94YnVzaW5lc3MuY29tL2Vjb25vbXkvaW1mLWdyb3d0aC1vdXRsb29rLXN1cHBseS1pbmZsYXRpb24uYW1w?oc=5</v>
      </c>
      <c r="D16" s="2" t="str">
        <f>IFERROR(__xludf.DUMMYFUNCTION("""COMPUTED_VALUE"""),"
   1. IMF trims global growth outlook, warning of supply disruptions and 
   surging inflation  Fox Business
   2. IMF Sees Risk of ‘Sizable’ Selloffs in Stocks, Housing Market  Yahoo 
   Finance
   3. Vaccinating poorer countries is vital to the rec"&amp;"overy  Financial Times
   4. IMF's Gita Gopinath on Economic Outlook, monetary policy, and 
   inflation  Yahoo Finance
   5. Fed and IMF Eye Inflation Risks: Live Business and Economy Updates  The 
   New York Times
   6. *View Full Coverage on Google Ne"&amp;"ws*
")</f>
        <v>
   1. IMF trims global growth outlook, warning of supply disruptions and 
   surging inflation  Fox Business
   2. IMF Sees Risk of ‘Sizable’ Selloffs in Stocks, Housing Market  Yahoo 
   Finance
   3. Vaccinating poorer countries is vital to the recovery  Financial Times
   4. IMF's Gita Gopinath on Economic Outlook, monetary policy, and 
   inflation  Yahoo Finance
   5. Fed and IMF Eye Inflation Risks: Live Business and Economy Updates  The 
   New York Times
   6. *View Full Coverage on Google News*
</v>
      </c>
    </row>
    <row r="17">
      <c r="A17" s="2" t="str">
        <f>IFERROR(__xludf.DUMMYFUNCTION("""COMPUTED_VALUE"""),"Apple sends invites for Oct. 18 launch event, where new MacBooks are expected - CNBC")</f>
        <v>Apple sends invites for Oct. 18 launch event, where new MacBooks are expected - CNBC</v>
      </c>
      <c r="B17" s="2" t="str">
        <f>IFERROR(__xludf.DUMMYFUNCTION("""COMPUTED_VALUE"""),"Google Inc.")</f>
        <v>Google Inc.</v>
      </c>
      <c r="C17" s="4" t="str">
        <f>IFERROR(__xludf.DUMMYFUNCTION("""COMPUTED_VALUE"""),"https://news.google.com/__i/rss/rd/articles/CBMiU2h0dHBzOi8vd3d3LmNuYmMuY29tLzIwMjEvMTAvMTIvYXBwbGUtZXZlbnQtMjAyMS1pbnZpdGVzLXNlbnQtZm9yLW5ldy1tYWNib29rcy5odG1s0gFXaHR0cHM6Ly93d3cuY25iYy5jb20vYW1wLzIwMjEvMTAvMTIvYXBwbGUtZXZlbnQtMjAyMS1pbnZpdGVzLXNlbnQtZm9"&amp;"yLW5ldy1tYWNib29rcy5odG1s?oc=5")</f>
        <v>https://news.google.com/__i/rss/rd/articles/CBMiU2h0dHBzOi8vd3d3LmNuYmMuY29tLzIwMjEvMTAvMTIvYXBwbGUtZXZlbnQtMjAyMS1pbnZpdGVzLXNlbnQtZm9yLW5ldy1tYWNib29rcy5odG1s0gFXaHR0cHM6Ly93d3cuY25iYy5jb20vYW1wLzIwMjEvMTAvMTIvYXBwbGUtZXZlbnQtMjAyMS1pbnZpdGVzLXNlbnQtZm9yLW5ldy1tYWNib29rcy5odG1s?oc=5</v>
      </c>
      <c r="D17" s="2" t="str">
        <f>IFERROR(__xludf.DUMMYFUNCTION("""COMPUTED_VALUE"""),"
   1. Apple sends invites for Oct. 18 launch event, where new MacBooks are 
   expected  CNBC
   2. Apple announces October 18th event after months of Mac rumors  The 
   Verge
   3. MacBook Pro 2021 at Apple event — here's the 5 biggest rumored 
   "&amp;"upgrades  Tom's Guide
   4. 'Unleashed' Apple Event Focusing on New Macs to Take Place on October 
   18  MacRumors
   5. Apple announces ‘Unleashed’ special event for October 18, M1X MacBook 
   Pros expected  9to5Mac
   6. *View Full Coverage on Google "&amp;"News*
")</f>
        <v>
   1. Apple sends invites for Oct. 18 launch event, where new MacBooks are 
   expected  CNBC
   2. Apple announces October 18th event after months of Mac rumors  The 
   Verge
   3. MacBook Pro 2021 at Apple event — here's the 5 biggest rumored 
   upgrades  Tom's Guide
   4. 'Unleashed' Apple Event Focusing on New Macs to Take Place on October 
   18  MacRumors
   5. Apple announces ‘Unleashed’ special event for October 18, M1X MacBook 
   Pros expected  9to5Mac
   6. *View Full Coverage on Google News*
</v>
      </c>
    </row>
    <row r="18">
      <c r="A18" s="2" t="str">
        <f>IFERROR(__xludf.DUMMYFUNCTION("""COMPUTED_VALUE"""),"Google countersues Epic Games for sidestepping fees on in-app purchases - Engadget")</f>
        <v>Google countersues Epic Games for sidestepping fees on in-app purchases - Engadget</v>
      </c>
      <c r="B18" s="2" t="str">
        <f>IFERROR(__xludf.DUMMYFUNCTION("""COMPUTED_VALUE"""),"Google Inc.")</f>
        <v>Google Inc.</v>
      </c>
      <c r="C18" s="4" t="str">
        <f>IFERROR(__xludf.DUMMYFUNCTION("""COMPUTED_VALUE"""),"https://news.google.com/__i/rss/rd/articles/CBMiamh0dHBzOi8vd3d3LmVuZ2FkZ2V0LmNvbS9nb29nbGUtY291bnRlcnN1ZXMtZXBpYy1mb3Itc2lkZXN0ZXBwaW5nLWZlZXMtb24taW4tZ2FtZS1wdXJjaGFzZXMtMDg0NjAyNjIyLmh0bWzSAW5odHRwczovL3d3dy5lbmdhZGdldC5jb20vYW1wL2dvb2dsZS1jb3VudGVyc3V"&amp;"lcy1lcGljLWZvci1zaWRlc3RlcHBpbmctZmVlcy1vbi1pbi1nYW1lLXB1cmNoYXNlcy0wODQ2MDI2MjIuaHRtbA?oc=5")</f>
        <v>https://news.google.com/__i/rss/rd/articles/CBMiamh0dHBzOi8vd3d3LmVuZ2FkZ2V0LmNvbS9nb29nbGUtY291bnRlcnN1ZXMtZXBpYy1mb3Itc2lkZXN0ZXBwaW5nLWZlZXMtb24taW4tZ2FtZS1wdXJjaGFzZXMtMDg0NjAyNjIyLmh0bWzSAW5odHRwczovL3d3dy5lbmdhZGdldC5jb20vYW1wL2dvb2dsZS1jb3VudGVyc3Vlcy1lcGljLWZvci1zaWRlc3RlcHBpbmctZmVlcy1vbi1pbi1nYW1lLXB1cmNoYXNlcy0wODQ2MDI2MjIuaHRtbA?oc=5</v>
      </c>
      <c r="D18" s="2" t="str">
        <f>IFERROR(__xludf.DUMMYFUNCTION("""COMPUTED_VALUE"""),"
   1. Google countersues Epic Games for sidestepping fees on in-app 
   purchases  Engadget
   2. Apple decides its victory against Epic wasn't enough — it wants a 
   total win  CNBC
   3. Apple moves to stop court-ordered App Store changes in Epic "&amp;"Games feud
     Yahoo Finance
   4. Apple tries to block Epic’s court win before it takes effect on 
   December 9  Ars Technica
   5. Apple to appeal Epic Games case, could delay App Store changes  CNBC 
   Television
   6. *View Full Coverage on Google "&amp;"News*
")</f>
        <v>
   1. Google countersues Epic Games for sidestepping fees on in-app 
   purchases  Engadget
   2. Apple decides its victory against Epic wasn't enough — it wants a 
   total win  CNBC
   3. Apple moves to stop court-ordered App Store changes in Epic Games feud
     Yahoo Finance
   4. Apple tries to block Epic’s court win before it takes effect on 
   December 9  Ars Technica
   5. Apple to appeal Epic Games case, could delay App Store changes  CNBC 
   Television
   6. *View Full Coverage on Google News*
</v>
      </c>
    </row>
    <row r="19">
      <c r="A19" s="2" t="str">
        <f>IFERROR(__xludf.DUMMYFUNCTION("""COMPUTED_VALUE"""),"Motorola Edge (2021) review: A big, unsexy smartphone - Android Police")</f>
        <v>Motorola Edge (2021) review: A big, unsexy smartphone - Android Police</v>
      </c>
      <c r="B19" s="2" t="str">
        <f>IFERROR(__xludf.DUMMYFUNCTION("""COMPUTED_VALUE"""),"Google Inc.")</f>
        <v>Google Inc.</v>
      </c>
      <c r="C19" s="4" t="str">
        <f>IFERROR(__xludf.DUMMYFUNCTION("""COMPUTED_VALUE"""),"https://news.google.com/__i/rss/rd/articles/CBMiOGh0dHBzOi8vd3d3LmFuZHJvaWRwb2xpY2UuY29tL21vdG9yb2xhLWVkZ2UtMjAyMS1yZXZpZXcv0gEA?oc=5")</f>
        <v>https://news.google.com/__i/rss/rd/articles/CBMiOGh0dHBzOi8vd3d3LmFuZHJvaWRwb2xpY2UuY29tL21vdG9yb2xhLWVkZ2UtMjAyMS1yZXZpZXcv0gEA?oc=5</v>
      </c>
      <c r="D19" s="2" t="str">
        <f>IFERROR(__xludf.DUMMYFUNCTION("""COMPUTED_VALUE"""),"
   1. Motorola Edge (2021) review: A big, unsexy smartphone  Android Police
   2. Motorola Edge (2021) review: Improvements where they matter most  
   Engadget
   3. Motorola Edge 5G UW review: The middle child of phones  CNET
   4. Motorola edge (2"&amp;"021) review: The (promo) price is right  Android 
   Central
   5. Motorola Edge (2021) Heads to Verizon With Cheaper Price  Droid Life
   6. *View Full Coverage on Google News*
")</f>
        <v>
   1. Motorola Edge (2021) review: A big, unsexy smartphone  Android Police
   2. Motorola Edge (2021) review: Improvements where they matter most  
   Engadget
   3. Motorola Edge 5G UW review: The middle child of phones  CNET
   4. Motorola edge (2021) review: The (promo) price is right  Android 
   Central
   5. Motorola Edge (2021) Heads to Verizon With Cheaper Price  Droid Life
   6. *View Full Coverage on Google News*
</v>
      </c>
    </row>
    <row r="20">
      <c r="A20" s="2" t="str">
        <f>IFERROR(__xludf.DUMMYFUNCTION("""COMPUTED_VALUE"""),"1Password's new feature lets you safely share passwords using just a link - Engadget")</f>
        <v>1Password's new feature lets you safely share passwords using just a link - Engadget</v>
      </c>
      <c r="B20" s="2" t="str">
        <f>IFERROR(__xludf.DUMMYFUNCTION("""COMPUTED_VALUE"""),"Google Inc.")</f>
        <v>Google Inc.</v>
      </c>
      <c r="C20" s="4" t="str">
        <f>IFERROR(__xludf.DUMMYFUNCTION("""COMPUTED_VALUE"""),"https://news.google.com/__i/rss/rd/articles/CBMibmh0dHBzOi8vd3d3LmVuZ2FkZ2V0LmNvbS8xLXBhc3N3b3Jkcy1uZXctZmVhdHVyZS13aWxsLWxldC15b3Utc2VjdXJlbHktc2hhcmUtbG9naW5zLXdpdGgtYW55b25lLTEzMDA0NDcxOS5odG1s0gFyaHR0cHM6Ly93d3cuZW5nYWRnZXQuY29tL2FtcC8xLXBhc3N3b3Jkcy1"&amp;"uZXctZmVhdHVyZS13aWxsLWxldC15b3Utc2VjdXJlbHktc2hhcmUtbG9naW5zLXdpdGgtYW55b25lLTEzMDA0NDcxOS5odG1s?oc=5")</f>
        <v>https://news.google.com/__i/rss/rd/articles/CBMibmh0dHBzOi8vd3d3LmVuZ2FkZ2V0LmNvbS8xLXBhc3N3b3Jkcy1uZXctZmVhdHVyZS13aWxsLWxldC15b3Utc2VjdXJlbHktc2hhcmUtbG9naW5zLXdpdGgtYW55b25lLTEzMDA0NDcxOS5odG1s0gFyaHR0cHM6Ly93d3cuZW5nYWRnZXQuY29tL2FtcC8xLXBhc3N3b3Jkcy1uZXctZmVhdHVyZS13aWxsLWxldC15b3Utc2VjdXJlbHktc2hhcmUtbG9naW5zLXdpdGgtYW55b25lLTEzMDA0NDcxOS5odG1s?oc=5</v>
      </c>
      <c r="D20" s="2" t="str">
        <f>IFERROR(__xludf.DUMMYFUNCTION("""COMPUTED_VALUE"""),"
   1. 1Password's new feature lets you safely share passwords using just a 
   link  Engadget
   2. 1Password shares new password sharing feature that Apple’s iCloud 
   Keychain should share too  9to5Mac
   3. Psst! Introducing item sharing in 1Pass"&amp;"word  1Password
   4. 1Password will now let you share passwords with just a link  The Verge
   5. 1Password unveils secure sharing tool for passwords, secrets  ZDNet
   6. *View Full Coverage on Google News*
")</f>
        <v>
   1. 1Password's new feature lets you safely share passwords using just a 
   link  Engadget
   2. 1Password shares new password sharing feature that Apple’s iCloud 
   Keychain should share too  9to5Mac
   3. Psst! Introducing item sharing in 1Password  1Password
   4. 1Password will now let you share passwords with just a link  The Verge
   5. 1Password unveils secure sharing tool for passwords, secrets  ZDNet
   6. *View Full Coverage on Google News*
</v>
      </c>
    </row>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57"/>
    <col customWidth="1" min="4" max="4" width="73.43"/>
  </cols>
  <sheetData>
    <row r="1">
      <c r="A1" s="3" t="str">
        <f>IFERROR(__xludf.DUMMYFUNCTION("IMPORTFEED(""https://www1.wdr.de/mediathek/audio/1live/1live-babo-bus/babobus104.podcast"")"),"1LIVE Sechser - Ibizzda")</f>
        <v>1LIVE Sechser - Ibizzda</v>
      </c>
      <c r="B1" s="4" t="str">
        <f>IFERROR(__xludf.DUMMYFUNCTION("""COMPUTED_VALUE"""),"https://www1.wdr.de/mediathek/audio/1live/1live-babo-bus/audio-live-sechser---ibizzda-100.html")</f>
        <v>https://www1.wdr.de/mediathek/audio/1live/1live-babo-bus/audio-live-sechser---ibizzda-100.html</v>
      </c>
      <c r="C1" s="2" t="str">
        <f>IFERROR(__xludf.DUMMYFUNCTION("""COMPUTED_VALUE"""),"Thu, 26 Aug 2021 03:01:39 GMT")</f>
        <v>Thu, 26 Aug 2021 03:01:39 GMT</v>
      </c>
      <c r="D1" s="2" t="str">
        <f>IFERROR(__xludf.DUMMYFUNCTION("""COMPUTED_VALUE"""),"© WDR 2021")</f>
        <v>© WDR 2021</v>
      </c>
    </row>
    <row r="2">
      <c r="A2" s="2" t="str">
        <f>IFERROR(__xludf.DUMMYFUNCTION("""COMPUTED_VALUE"""),"1LIVE Sechser:  London Forever")</f>
        <v>1LIVE Sechser:  London Forever</v>
      </c>
      <c r="B2" s="4" t="str">
        <f>IFERROR(__xludf.DUMMYFUNCTION("""COMPUTED_VALUE"""),"https://www1.wdr.de/mediathek/audio/1live/1live-babo-bus/audio-live-sechser--london-forever-100.html")</f>
        <v>https://www1.wdr.de/mediathek/audio/1live/1live-babo-bus/audio-live-sechser--london-forever-100.html</v>
      </c>
      <c r="C2" s="2" t="str">
        <f>IFERROR(__xludf.DUMMYFUNCTION("""COMPUTED_VALUE"""),"Tue, 24 Aug 2021 03:01:38 GMT")</f>
        <v>Tue, 24 Aug 2021 03:01:38 GMT</v>
      </c>
      <c r="D2" s="2" t="str">
        <f>IFERROR(__xludf.DUMMYFUNCTION("""COMPUTED_VALUE"""),"© WDR 2021")</f>
        <v>© WDR 2021</v>
      </c>
    </row>
    <row r="3">
      <c r="A3" s="2" t="str">
        <f>IFERROR(__xludf.DUMMYFUNCTION("""COMPUTED_VALUE"""),"1LIVE Sechser - Schweden? Auf jeden!")</f>
        <v>1LIVE Sechser - Schweden? Auf jeden!</v>
      </c>
      <c r="B3" s="4" t="str">
        <f>IFERROR(__xludf.DUMMYFUNCTION("""COMPUTED_VALUE"""),"https://www1.wdr.de/mediathek/audio/1live/1live-babo-bus/audio-live-sechser---schweden-auf-jeden-100.html")</f>
        <v>https://www1.wdr.de/mediathek/audio/1live/1live-babo-bus/audio-live-sechser---schweden-auf-jeden-100.html</v>
      </c>
      <c r="C3" s="2" t="str">
        <f>IFERROR(__xludf.DUMMYFUNCTION("""COMPUTED_VALUE"""),"Fri, 20 Aug 2021 03:00:03 GMT")</f>
        <v>Fri, 20 Aug 2021 03:00:03 GMT</v>
      </c>
      <c r="D3" s="2" t="str">
        <f>IFERROR(__xludf.DUMMYFUNCTION("""COMPUTED_VALUE"""),"© WDR 2021")</f>
        <v>© WDR 2021</v>
      </c>
    </row>
    <row r="4">
      <c r="A4" s="2" t="str">
        <f>IFERROR(__xludf.DUMMYFUNCTION("""COMPUTED_VALUE"""),"1LIVE Sechser: Ötztal United")</f>
        <v>1LIVE Sechser: Ötztal United</v>
      </c>
      <c r="B4" s="4" t="str">
        <f>IFERROR(__xludf.DUMMYFUNCTION("""COMPUTED_VALUE"""),"https://www1.wdr.de/mediathek/audio/1live/1live-babo-bus/audio-live-sechser-oetztal-united-100.html")</f>
        <v>https://www1.wdr.de/mediathek/audio/1live/1live-babo-bus/audio-live-sechser-oetztal-united-100.html</v>
      </c>
      <c r="C4" s="2" t="str">
        <f>IFERROR(__xludf.DUMMYFUNCTION("""COMPUTED_VALUE"""),"Mon, 16 Aug 2021 03:00:49 GMT")</f>
        <v>Mon, 16 Aug 2021 03:00:49 GMT</v>
      </c>
      <c r="D4" s="2" t="str">
        <f>IFERROR(__xludf.DUMMYFUNCTION("""COMPUTED_VALUE"""),"© WDR 2021")</f>
        <v>© WDR 2021</v>
      </c>
    </row>
    <row r="5">
      <c r="A5" s="2" t="str">
        <f>IFERROR(__xludf.DUMMYFUNCTION("""COMPUTED_VALUE"""),"#Wiegehtsdir")</f>
        <v>#Wiegehtsdir</v>
      </c>
      <c r="B5" s="4" t="str">
        <f>IFERROR(__xludf.DUMMYFUNCTION("""COMPUTED_VALUE"""),"https://www1.wdr.de/mediathek/audio/1live/1live-babo-bus/audio-wiegehtsdir-102.html")</f>
        <v>https://www1.wdr.de/mediathek/audio/1live/1live-babo-bus/audio-wiegehtsdir-102.html</v>
      </c>
      <c r="C5" s="2" t="str">
        <f>IFERROR(__xludf.DUMMYFUNCTION("""COMPUTED_VALUE"""),"Wed, 05 May 2021 03:00:20 GMT")</f>
        <v>Wed, 05 May 2021 03:00:20 GMT</v>
      </c>
      <c r="D5"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6">
      <c r="A6" s="2" t="str">
        <f>IFERROR(__xludf.DUMMYFUNCTION("""COMPUTED_VALUE"""),"WM-Quali feat. Bundesspitterin")</f>
        <v>WM-Quali feat. Bundesspitterin</v>
      </c>
      <c r="B6" s="4" t="str">
        <f>IFERROR(__xludf.DUMMYFUNCTION("""COMPUTED_VALUE"""),"https://www1.wdr.de/mediathek/audio/1live/1live-babo-bus/audio-wm-quali-feat-bundesspitterin-100.html")</f>
        <v>https://www1.wdr.de/mediathek/audio/1live/1live-babo-bus/audio-wm-quali-feat-bundesspitterin-100.html</v>
      </c>
      <c r="C6" s="2" t="str">
        <f>IFERROR(__xludf.DUMMYFUNCTION("""COMPUTED_VALUE"""),"Sat, 27 Mar 2021 05:00:15 GMT")</f>
        <v>Sat, 27 Mar 2021 05:00:15 GMT</v>
      </c>
      <c r="D6"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7">
      <c r="A7" s="2" t="str">
        <f>IFERROR(__xludf.DUMMYFUNCTION("""COMPUTED_VALUE"""),"Malle wieder auf feat. MC Bohlen")</f>
        <v>Malle wieder auf feat. MC Bohlen</v>
      </c>
      <c r="B7" s="4" t="str">
        <f>IFERROR(__xludf.DUMMYFUNCTION("""COMPUTED_VALUE"""),"https://www1.wdr.de/mediathek/audio/1live/1live-babo-bus/audio-malle-wieder-auf-feat-mc-bohlen-100.html")</f>
        <v>https://www1.wdr.de/mediathek/audio/1live/1live-babo-bus/audio-malle-wieder-auf-feat-mc-bohlen-100.html</v>
      </c>
      <c r="C7" s="2" t="str">
        <f>IFERROR(__xludf.DUMMYFUNCTION("""COMPUTED_VALUE"""),"Sat, 20 Mar 2021 04:00:41 GMT")</f>
        <v>Sat, 20 Mar 2021 04:00:41 GMT</v>
      </c>
      <c r="D7"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8">
      <c r="A8" s="2" t="str">
        <f>IFERROR(__xludf.DUMMYFUNCTION("""COMPUTED_VALUE"""),"Alle Korrupt feat. MC Löw")</f>
        <v>Alle Korrupt feat. MC Löw</v>
      </c>
      <c r="B8" s="4" t="str">
        <f>IFERROR(__xludf.DUMMYFUNCTION("""COMPUTED_VALUE"""),"https://www1.wdr.de/mediathek/audio/1live/1live-babo-bus/audio-alle-korrupt-feat-mc-loew-100.html")</f>
        <v>https://www1.wdr.de/mediathek/audio/1live/1live-babo-bus/audio-alle-korrupt-feat-mc-loew-100.html</v>
      </c>
      <c r="C8" s="2" t="str">
        <f>IFERROR(__xludf.DUMMYFUNCTION("""COMPUTED_VALUE"""),"Sat, 13 Mar 2021 04:00:48 GMT")</f>
        <v>Sat, 13 Mar 2021 04:00:48 GMT</v>
      </c>
      <c r="D8"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9">
      <c r="A9" s="2" t="str">
        <f>IFERROR(__xludf.DUMMYFUNCTION("""COMPUTED_VALUE"""),"Frische Friese feat. Mälzer MC")</f>
        <v>Frische Friese feat. Mälzer MC</v>
      </c>
      <c r="B9" s="4" t="str">
        <f>IFERROR(__xludf.DUMMYFUNCTION("""COMPUTED_VALUE"""),"https://www1.wdr.de/mediathek/audio/1live/1live-babo-bus/audio-frische-friese-feat-maelzer-mc-100.html")</f>
        <v>https://www1.wdr.de/mediathek/audio/1live/1live-babo-bus/audio-frische-friese-feat-maelzer-mc-100.html</v>
      </c>
      <c r="C9" s="2" t="str">
        <f>IFERROR(__xludf.DUMMYFUNCTION("""COMPUTED_VALUE"""),"Sat, 06 Mar 2021 04:00:58 GMT")</f>
        <v>Sat, 06 Mar 2021 04:00:58 GMT</v>
      </c>
      <c r="D9"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0">
      <c r="A10" s="2" t="str">
        <f>IFERROR(__xludf.DUMMYFUNCTION("""COMPUTED_VALUE"""),"Marsrover feat. MC Gonzalez")</f>
        <v>Marsrover feat. MC Gonzalez</v>
      </c>
      <c r="B10" s="4" t="str">
        <f>IFERROR(__xludf.DUMMYFUNCTION("""COMPUTED_VALUE"""),"https://www1.wdr.de/mediathek/audio/1live/1live-babo-bus/audio-marsrover-feat-mc-gonzalez-100.html")</f>
        <v>https://www1.wdr.de/mediathek/audio/1live/1live-babo-bus/audio-marsrover-feat-mc-gonzalez-100.html</v>
      </c>
      <c r="C10" s="2" t="str">
        <f>IFERROR(__xludf.DUMMYFUNCTION("""COMPUTED_VALUE"""),"Sat, 27 Feb 2021 04:00:50 GMT")</f>
        <v>Sat, 27 Feb 2021 04:00:50 GMT</v>
      </c>
      <c r="D10"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1">
      <c r="A11" s="2" t="str">
        <f>IFERROR(__xludf.DUMMYFUNCTION("""COMPUTED_VALUE"""),"1KEBEKUS")</f>
        <v>1KEBEKUS</v>
      </c>
      <c r="B11" s="4" t="str">
        <f>IFERROR(__xludf.DUMMYFUNCTION("""COMPUTED_VALUE"""),"https://www1.wdr.de/mediathek/audio/1live/1live-babo-bus/audio-kebekus-100.html")</f>
        <v>https://www1.wdr.de/mediathek/audio/1live/1live-babo-bus/audio-kebekus-100.html</v>
      </c>
      <c r="C11" s="2" t="str">
        <f>IFERROR(__xludf.DUMMYFUNCTION("""COMPUTED_VALUE"""),"Mon, 22 Feb 2021 04:00:15 GMT")</f>
        <v>Mon, 22 Feb 2021 04:00:15 GMT</v>
      </c>
      <c r="D11"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2">
      <c r="A12" s="2" t="str">
        <f>IFERROR(__xludf.DUMMYFUNCTION("""COMPUTED_VALUE"""),"JandealyDay feat. The Masked Lauterbach")</f>
        <v>JandealyDay feat. The Masked Lauterbach</v>
      </c>
      <c r="B12" s="4" t="str">
        <f>IFERROR(__xludf.DUMMYFUNCTION("""COMPUTED_VALUE"""),"https://www1.wdr.de/mediathek/audio/1live/1live-babo-bus/audio-jandealyday-feat-the-masked-lauterbach-100.html")</f>
        <v>https://www1.wdr.de/mediathek/audio/1live/1live-babo-bus/audio-jandealyday-feat-the-masked-lauterbach-100.html</v>
      </c>
      <c r="C12" s="2" t="str">
        <f>IFERROR(__xludf.DUMMYFUNCTION("""COMPUTED_VALUE"""),"Sat, 20 Feb 2021 04:00:00 GMT")</f>
        <v>Sat, 20 Feb 2021 04:00:00 GMT</v>
      </c>
      <c r="D12"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3">
      <c r="A13" s="2" t="str">
        <f>IFERROR(__xludf.DUMMYFUNCTION("""COMPUTED_VALUE"""),"1LUKE")</f>
        <v>1LUKE</v>
      </c>
      <c r="B13" s="4" t="str">
        <f>IFERROR(__xludf.DUMMYFUNCTION("""COMPUTED_VALUE"""),"https://www1.wdr.de/mediathek/audio/1live/1live-babo-bus/audio-luke-100.html")</f>
        <v>https://www1.wdr.de/mediathek/audio/1live/1live-babo-bus/audio-luke-100.html</v>
      </c>
      <c r="C13" s="2" t="str">
        <f>IFERROR(__xludf.DUMMYFUNCTION("""COMPUTED_VALUE"""),"Mon, 15 Feb 2021 04:00:16 GMT")</f>
        <v>Mon, 15 Feb 2021 04:00:16 GMT</v>
      </c>
      <c r="D13"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4">
      <c r="A14" s="2" t="str">
        <f>IFERROR(__xludf.DUMMYFUNCTION("""COMPUTED_VALUE"""),"Valentinstag feat. Carmen Geiss")</f>
        <v>Valentinstag feat. Carmen Geiss</v>
      </c>
      <c r="B14" s="4" t="str">
        <f>IFERROR(__xludf.DUMMYFUNCTION("""COMPUTED_VALUE"""),"https://www1.wdr.de/mediathek/audio/1live/1live-babo-bus/audio-valentinstag-feat-carmen-geiss-100.html")</f>
        <v>https://www1.wdr.de/mediathek/audio/1live/1live-babo-bus/audio-valentinstag-feat-carmen-geiss-100.html</v>
      </c>
      <c r="C14" s="2" t="str">
        <f>IFERROR(__xludf.DUMMYFUNCTION("""COMPUTED_VALUE"""),"Sat, 13 Feb 2021 04:00:47 GMT")</f>
        <v>Sat, 13 Feb 2021 04:00:47 GMT</v>
      </c>
      <c r="D14"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5">
      <c r="A15" s="2" t="str">
        <f>IFERROR(__xludf.DUMMYFUNCTION("""COMPUTED_VALUE"""),"1LOBRECHT")</f>
        <v>1LOBRECHT</v>
      </c>
      <c r="B15" s="4" t="str">
        <f>IFERROR(__xludf.DUMMYFUNCTION("""COMPUTED_VALUE"""),"https://www1.wdr.de/mediathek/audio/1live/1live-babo-bus/audio-lobrecht-102.html")</f>
        <v>https://www1.wdr.de/mediathek/audio/1live/1live-babo-bus/audio-lobrecht-102.html</v>
      </c>
      <c r="C15" s="2" t="str">
        <f>IFERROR(__xludf.DUMMYFUNCTION("""COMPUTED_VALUE"""),"Thu, 11 Feb 2021 04:00:43 GMT")</f>
        <v>Thu, 11 Feb 2021 04:00:43 GMT</v>
      </c>
      <c r="D15"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6">
      <c r="A16" s="2" t="str">
        <f>IFERROR(__xludf.DUMMYFUNCTION("""COMPUTED_VALUE"""),"Übernahme")</f>
        <v>Übernahme</v>
      </c>
      <c r="B16" s="4" t="str">
        <f>IFERROR(__xludf.DUMMYFUNCTION("""COMPUTED_VALUE"""),"https://www1.wdr.de/mediathek/audio/1live/1live-babo-bus/audio-uebernahme-100.html")</f>
        <v>https://www1.wdr.de/mediathek/audio/1live/1live-babo-bus/audio-uebernahme-100.html</v>
      </c>
      <c r="C16" s="2" t="str">
        <f>IFERROR(__xludf.DUMMYFUNCTION("""COMPUTED_VALUE"""),"Mon, 08 Feb 2021 04:00:17 GMT")</f>
        <v>Mon, 08 Feb 2021 04:00:17 GMT</v>
      </c>
      <c r="D16"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7">
      <c r="A17" s="2" t="str">
        <f>IFERROR(__xludf.DUMMYFUNCTION("""COMPUTED_VALUE"""),"Schwesta Ewa ist frei feat. JogiMC")</f>
        <v>Schwesta Ewa ist frei feat. JogiMC</v>
      </c>
      <c r="B17" s="4" t="str">
        <f>IFERROR(__xludf.DUMMYFUNCTION("""COMPUTED_VALUE"""),"https://www1.wdr.de/mediathek/audio/1live/1live-babo-bus/audio-schwesta-ewa-ist-frei-feat-jogimc-100.html")</f>
        <v>https://www1.wdr.de/mediathek/audio/1live/1live-babo-bus/audio-schwesta-ewa-ist-frei-feat-jogimc-100.html</v>
      </c>
      <c r="C17" s="2" t="str">
        <f>IFERROR(__xludf.DUMMYFUNCTION("""COMPUTED_VALUE"""),"Sat, 06 Feb 2021 04:00:45 GMT")</f>
        <v>Sat, 06 Feb 2021 04:00:45 GMT</v>
      </c>
      <c r="D17"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18">
      <c r="A18" s="2" t="str">
        <f>IFERROR(__xludf.DUMMYFUNCTION("""COMPUTED_VALUE"""),"Keine Einigung im Streit um das Lieferkettengesetz")</f>
        <v>Keine Einigung im Streit um das Lieferkettengesetz</v>
      </c>
      <c r="B18" s="4" t="str">
        <f>IFERROR(__xludf.DUMMYFUNCTION("""COMPUTED_VALUE"""),"https://www1.wdr.de/mediathek/audio/1live/1live-babo-bus/audio-keine-einigung-im-streit-um-das-lieferkettengesetz-100.html")</f>
        <v>https://www1.wdr.de/mediathek/audio/1live/1live-babo-bus/audio-keine-einigung-im-streit-um-das-lieferkettengesetz-100.html</v>
      </c>
      <c r="C18" s="2" t="str">
        <f>IFERROR(__xludf.DUMMYFUNCTION("""COMPUTED_VALUE"""),"Fri, 05 Feb 2021 17:05:29 GMT")</f>
        <v>Fri, 05 Feb 2021 17:05:29 GMT</v>
      </c>
      <c r="D18" s="2" t="str">
        <f>IFERROR(__xludf.DUMMYFUNCTION("""COMPUTED_VALUE"""),"Beim geplanten Lieferkettengesetz geht’s grundsätzlich darum, deutsche 
Unternehmen dazu zu verpflichten, die Einhaltung von Menschenrechten und 
Umweltstandards auch bei ausländischen Zulieferern zu garantieren. Trotz 
wiederholter Anläufe: Wieder nix! F"&amp;"ragen an Matthias Hof, 
WDR-Wirtschaftsredaktion.")</f>
        <v>Beim geplanten Lieferkettengesetz geht’s grundsätzlich darum, deutsche 
Unternehmen dazu zu verpflichten, die Einhaltung von Menschenrechten und 
Umweltstandards auch bei ausländischen Zulieferern zu garantieren. Trotz 
wiederholter Anläufe: Wieder nix! Fragen an Matthias Hof, 
WDR-Wirtschaftsredaktion.</v>
      </c>
    </row>
    <row r="19">
      <c r="A19" s="2" t="str">
        <f>IFERROR(__xludf.DUMMYFUNCTION("""COMPUTED_VALUE"""),"Impfstoff-Probleme feat. MC Greatcross")</f>
        <v>Impfstoff-Probleme feat. MC Greatcross</v>
      </c>
      <c r="B19" s="4" t="str">
        <f>IFERROR(__xludf.DUMMYFUNCTION("""COMPUTED_VALUE"""),"https://www1.wdr.de/mediathek/audio/1live/1live-babo-bus/audio-impfstoff-probleme-feat-mc-greatcross-100.html")</f>
        <v>https://www1.wdr.de/mediathek/audio/1live/1live-babo-bus/audio-impfstoff-probleme-feat-mc-greatcross-100.html</v>
      </c>
      <c r="C19" s="2" t="str">
        <f>IFERROR(__xludf.DUMMYFUNCTION("""COMPUTED_VALUE"""),"Sat, 30 Jan 2021 05:01:14 GMT")</f>
        <v>Sat, 30 Jan 2021 05:01:14 GMT</v>
      </c>
      <c r="D19"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row r="20">
      <c r="A20" s="2" t="str">
        <f>IFERROR(__xludf.DUMMYFUNCTION("""COMPUTED_VALUE"""),"Clubhouse-Hausverbot feat. King Mälzer")</f>
        <v>Clubhouse-Hausverbot feat. King Mälzer</v>
      </c>
      <c r="B20" s="4" t="str">
        <f>IFERROR(__xludf.DUMMYFUNCTION("""COMPUTED_VALUE"""),"https://www1.wdr.de/mediathek/audio/1live/1live-babo-bus/audio-clubhouse-hausverbot-feat-king-maelzer-100.html")</f>
        <v>https://www1.wdr.de/mediathek/audio/1live/1live-babo-bus/audio-clubhouse-hausverbot-feat-king-maelzer-100.html</v>
      </c>
      <c r="C20" s="2" t="str">
        <f>IFERROR(__xludf.DUMMYFUNCTION("""COMPUTED_VALUE"""),"Sat, 23 Jan 2021 04:01:40 GMT")</f>
        <v>Sat, 23 Jan 2021 04:01:40 GMT</v>
      </c>
      <c r="D20" s="2" t="str">
        <f>IFERROR(__xludf.DUMMYFUNCTION("""COMPUTED_VALUE"""),"Im Babo-Bus fahren die schweren Jungs Kollegah, Sido, Haftbefehl und 
Marteria durch den Sektor und bestehen gemeinsam brisante Aufgaben: Wer hat 
zum Beispiel die Toilette im Tourbus verstopft?")</f>
        <v>Im Babo-Bus fahren die schweren Jungs Kollegah, Sido, Haftbefehl und 
Marteria durch den Sektor und bestehen gemeinsam brisante Aufgaben: Wer hat 
zum Beispiel die Toilette im Tourbus verstopft?</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s>
  <drawing r:id="rId21"/>
</worksheet>
</file>