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U:\dissemination\Statistics Explained\Articles for proofreading\new articles for proofreading 2019\"/>
    </mc:Choice>
  </mc:AlternateContent>
  <bookViews>
    <workbookView xWindow="0" yWindow="60" windowWidth="16605" windowHeight="9375" tabRatio="926"/>
  </bookViews>
  <sheets>
    <sheet name="Figure 1" sheetId="45" r:id="rId1"/>
    <sheet name="Figure 2" sheetId="46" r:id="rId2"/>
    <sheet name="Figure 3" sheetId="48" r:id="rId3"/>
    <sheet name="Figure 4" sheetId="49" r:id="rId4"/>
    <sheet name="Figure 5" sheetId="52" r:id="rId5"/>
    <sheet name="Figure 6" sheetId="86" r:id="rId6"/>
    <sheet name="Figure 7" sheetId="81" r:id="rId7"/>
    <sheet name="Table 1" sheetId="90" r:id="rId8"/>
    <sheet name="Figure 8" sheetId="98" r:id="rId9"/>
    <sheet name="Figure 9" sheetId="97" r:id="rId10"/>
    <sheet name="Figure 10" sheetId="99" r:id="rId11"/>
    <sheet name="Figure 8 (deleted from SE)" sheetId="92" state="hidden" r:id="rId12"/>
    <sheet name="Figure 9 (deleted from SE)" sheetId="91" state="hidden" r:id="rId13"/>
    <sheet name="Table 2" sheetId="14" state="hidden" r:id="rId14"/>
    <sheet name="data recycling rates" sheetId="89" state="hidden" r:id="rId15"/>
    <sheet name="Datax" sheetId="87" state="hidden" r:id="rId16"/>
  </sheets>
  <definedNames>
    <definedName name="_xlnm._FilterDatabase" localSheetId="10" hidden="1">'Figure 10'!$E$67:$F$98</definedName>
    <definedName name="_xlnm._FilterDatabase" localSheetId="5" hidden="1">'Figure 6'!$I$98:$M$100</definedName>
    <definedName name="_xlnm._FilterDatabase" localSheetId="6" hidden="1">'Figure 7'!$G$69:$I$98</definedName>
    <definedName name="_xlnm._FilterDatabase" localSheetId="8" hidden="1">'Figure 8'!$B$55:$C$83</definedName>
    <definedName name="_xlnm._FilterDatabase" localSheetId="9" hidden="1">'Figure 9'!$F$48:$G$75</definedName>
    <definedName name="_ftn1" localSheetId="10">'Figure 10'!$B$5</definedName>
    <definedName name="_ftn1" localSheetId="8">'Figure 8'!#REF!</definedName>
    <definedName name="_ftn1" localSheetId="9">'Figure 9'!#REF!</definedName>
    <definedName name="_ftnref1" localSheetId="10">'Figure 10'!#REF!</definedName>
    <definedName name="_ftnref1" localSheetId="8">'Figure 8'!$B$4</definedName>
    <definedName name="_ftnref1" localSheetId="9">'Figure 9'!$B$4</definedName>
  </definedNames>
  <calcPr calcId="162913"/>
</workbook>
</file>

<file path=xl/calcChain.xml><?xml version="1.0" encoding="utf-8"?>
<calcChain xmlns="http://schemas.openxmlformats.org/spreadsheetml/2006/main">
  <c r="V75" i="46" l="1"/>
  <c r="V76" i="46"/>
  <c r="V77" i="46"/>
  <c r="V78" i="46"/>
  <c r="V79" i="46"/>
  <c r="W79" i="46" l="1"/>
  <c r="W78" i="46"/>
  <c r="W77" i="46"/>
  <c r="W76" i="46"/>
  <c r="W75" i="46"/>
  <c r="W74" i="46"/>
  <c r="R74" i="46"/>
  <c r="E88" i="46"/>
  <c r="E87" i="46"/>
  <c r="E86" i="46"/>
  <c r="T74" i="46"/>
  <c r="V74" i="46"/>
  <c r="L82" i="46"/>
  <c r="K82" i="46"/>
  <c r="J82" i="46"/>
  <c r="I82" i="46"/>
  <c r="H82" i="46"/>
  <c r="G82" i="46"/>
  <c r="F82" i="46"/>
  <c r="E82" i="46"/>
  <c r="D82" i="46"/>
  <c r="C82" i="46"/>
  <c r="F95" i="99" l="1"/>
  <c r="U75" i="46" l="1"/>
  <c r="U76" i="46"/>
  <c r="U77" i="46"/>
  <c r="U78" i="46"/>
  <c r="U79" i="46"/>
  <c r="T75" i="46"/>
  <c r="T76" i="46"/>
  <c r="T77" i="46"/>
  <c r="T78" i="46"/>
  <c r="T79" i="46"/>
  <c r="S75" i="46"/>
  <c r="S76" i="46"/>
  <c r="S77" i="46"/>
  <c r="S78" i="46"/>
  <c r="S79" i="46"/>
  <c r="S74" i="46"/>
  <c r="R75" i="46"/>
  <c r="R76" i="46"/>
  <c r="R77" i="46"/>
  <c r="R78" i="46"/>
  <c r="R79" i="46"/>
  <c r="Q75" i="46"/>
  <c r="Q76" i="46"/>
  <c r="Q77" i="46"/>
  <c r="Q78" i="46"/>
  <c r="Q79" i="46"/>
  <c r="Q74" i="46"/>
  <c r="P75" i="46"/>
  <c r="P76" i="46"/>
  <c r="P77" i="46"/>
  <c r="P78" i="46"/>
  <c r="P79" i="46"/>
  <c r="P74" i="46"/>
  <c r="O75" i="46"/>
  <c r="O76" i="46"/>
  <c r="O77" i="46"/>
  <c r="O78" i="46"/>
  <c r="O79" i="46"/>
  <c r="O74" i="46"/>
  <c r="N75" i="46"/>
  <c r="N76" i="46"/>
  <c r="N77" i="46"/>
  <c r="N78" i="46"/>
  <c r="N79" i="46"/>
  <c r="N74" i="46"/>
  <c r="M75" i="46"/>
  <c r="M76" i="46"/>
  <c r="M77" i="46"/>
  <c r="M78" i="46"/>
  <c r="M79" i="46"/>
  <c r="M74" i="46"/>
  <c r="U74" i="46"/>
  <c r="F49" i="45"/>
  <c r="F55" i="45" s="1"/>
  <c r="E52" i="45" l="1"/>
  <c r="E53" i="45"/>
  <c r="E54" i="45"/>
  <c r="E50" i="45"/>
  <c r="D68" i="49" l="1"/>
  <c r="E68" i="49"/>
  <c r="F68" i="49"/>
  <c r="G68" i="49"/>
  <c r="H68" i="49"/>
  <c r="I68" i="49"/>
  <c r="J68" i="49"/>
  <c r="K68" i="49"/>
  <c r="L68" i="49"/>
  <c r="D69" i="49"/>
  <c r="E69" i="49"/>
  <c r="F69" i="49"/>
  <c r="G69" i="49"/>
  <c r="H69" i="49"/>
  <c r="I69" i="49"/>
  <c r="J69" i="49"/>
  <c r="K69" i="49"/>
  <c r="L69" i="49"/>
  <c r="P50" i="48"/>
  <c r="M50" i="48"/>
  <c r="E55" i="45" l="1"/>
  <c r="E51" i="45"/>
  <c r="E49" i="45" l="1"/>
  <c r="D57" i="48"/>
  <c r="E57" i="48"/>
  <c r="F57" i="48"/>
  <c r="G57" i="48"/>
  <c r="H57" i="48"/>
  <c r="I57" i="48"/>
  <c r="J57" i="48"/>
  <c r="K57" i="48"/>
  <c r="L57" i="48"/>
  <c r="C57" i="48"/>
  <c r="J92" i="86" l="1"/>
  <c r="K92" i="86"/>
  <c r="L92" i="86"/>
  <c r="M92" i="86"/>
  <c r="J87" i="86"/>
  <c r="K87" i="86"/>
  <c r="L87" i="86"/>
  <c r="M87" i="86"/>
  <c r="J82" i="86"/>
  <c r="K82" i="86"/>
  <c r="L82" i="86"/>
  <c r="M82" i="86"/>
  <c r="J73" i="86"/>
  <c r="K73" i="86"/>
  <c r="L73" i="86"/>
  <c r="M73" i="86"/>
  <c r="J71" i="86" l="1"/>
  <c r="K71" i="86"/>
  <c r="L71" i="86"/>
  <c r="M71" i="86"/>
  <c r="J72" i="86"/>
  <c r="K72" i="86"/>
  <c r="L72" i="86"/>
  <c r="M72" i="86"/>
  <c r="J74" i="86"/>
  <c r="K74" i="86"/>
  <c r="L74" i="86"/>
  <c r="M74" i="86"/>
  <c r="J75" i="86"/>
  <c r="K75" i="86"/>
  <c r="L75" i="86"/>
  <c r="M75" i="86"/>
  <c r="J76" i="86"/>
  <c r="K76" i="86"/>
  <c r="L76" i="86"/>
  <c r="M76" i="86"/>
  <c r="J77" i="86"/>
  <c r="K77" i="86"/>
  <c r="L77" i="86"/>
  <c r="M77" i="86"/>
  <c r="J78" i="86"/>
  <c r="K78" i="86"/>
  <c r="L78" i="86"/>
  <c r="M78" i="86"/>
  <c r="J79" i="86"/>
  <c r="K79" i="86"/>
  <c r="L79" i="86"/>
  <c r="M79" i="86"/>
  <c r="J80" i="86"/>
  <c r="K80" i="86"/>
  <c r="L80" i="86"/>
  <c r="M80" i="86"/>
  <c r="J81" i="86"/>
  <c r="K81" i="86"/>
  <c r="L81" i="86"/>
  <c r="M81" i="86"/>
  <c r="J83" i="86"/>
  <c r="K83" i="86"/>
  <c r="L83" i="86"/>
  <c r="M83" i="86"/>
  <c r="J84" i="86"/>
  <c r="K84" i="86"/>
  <c r="L84" i="86"/>
  <c r="M84" i="86"/>
  <c r="J85" i="86"/>
  <c r="K85" i="86"/>
  <c r="L85" i="86"/>
  <c r="M85" i="86"/>
  <c r="J86" i="86"/>
  <c r="K86" i="86"/>
  <c r="L86" i="86"/>
  <c r="M86" i="86"/>
  <c r="J88" i="86"/>
  <c r="K88" i="86"/>
  <c r="L88" i="86"/>
  <c r="M88" i="86"/>
  <c r="J89" i="86"/>
  <c r="K89" i="86"/>
  <c r="L89" i="86"/>
  <c r="M89" i="86"/>
  <c r="J90" i="86"/>
  <c r="K90" i="86"/>
  <c r="L90" i="86"/>
  <c r="M90" i="86"/>
  <c r="J91" i="86"/>
  <c r="K91" i="86"/>
  <c r="L91" i="86"/>
  <c r="M91" i="86"/>
  <c r="J93" i="86"/>
  <c r="K93" i="86"/>
  <c r="L93" i="86"/>
  <c r="M93" i="86"/>
  <c r="J94" i="86"/>
  <c r="K94" i="86"/>
  <c r="L94" i="86"/>
  <c r="M94" i="86"/>
  <c r="J95" i="86"/>
  <c r="K95" i="86"/>
  <c r="L95" i="86"/>
  <c r="M95" i="86"/>
  <c r="J96" i="86"/>
  <c r="K96" i="86"/>
  <c r="L96" i="86"/>
  <c r="M96" i="86"/>
  <c r="J97" i="86"/>
  <c r="K97" i="86"/>
  <c r="L97" i="86"/>
  <c r="M97" i="86"/>
  <c r="J98" i="86"/>
  <c r="K98" i="86"/>
  <c r="L98" i="86"/>
  <c r="M98" i="86"/>
  <c r="J99" i="86"/>
  <c r="K99" i="86"/>
  <c r="L99" i="86"/>
  <c r="M99" i="86"/>
  <c r="J100" i="86"/>
  <c r="K100" i="86"/>
  <c r="L100" i="86"/>
  <c r="M100" i="86"/>
  <c r="M70" i="86"/>
  <c r="L70" i="86"/>
  <c r="K70" i="86"/>
  <c r="J70" i="86"/>
  <c r="C55" i="52" l="1"/>
  <c r="L55" i="52" l="1"/>
  <c r="L56" i="52"/>
  <c r="L70" i="49"/>
  <c r="C56" i="52" l="1"/>
  <c r="D70" i="49"/>
  <c r="K56" i="52"/>
  <c r="J56" i="52"/>
  <c r="I56" i="52"/>
  <c r="H56" i="52"/>
  <c r="G56" i="52"/>
  <c r="F56" i="52"/>
  <c r="E56" i="52"/>
  <c r="K55" i="52"/>
  <c r="J55" i="52"/>
  <c r="I55" i="52"/>
  <c r="H55" i="52"/>
  <c r="G55" i="52"/>
  <c r="F55" i="52"/>
  <c r="E55" i="52"/>
  <c r="D56" i="52"/>
  <c r="D55" i="52"/>
  <c r="K70" i="49"/>
  <c r="J70" i="49"/>
  <c r="I70" i="49"/>
  <c r="H70" i="49"/>
  <c r="G70" i="49"/>
  <c r="F70" i="49"/>
  <c r="E70" i="49"/>
  <c r="Z6" i="89"/>
  <c r="AA6" i="89"/>
  <c r="E14" i="89"/>
  <c r="AB6" i="89"/>
  <c r="AC6" i="89"/>
  <c r="N14" i="89" s="1"/>
  <c r="AD6" i="89"/>
  <c r="AE6" i="89"/>
  <c r="Q13" i="89"/>
  <c r="AF6" i="89"/>
  <c r="AG6" i="89"/>
  <c r="AH6" i="89"/>
  <c r="AI6" i="89"/>
  <c r="AJ6" i="89"/>
  <c r="AK6" i="89"/>
  <c r="AL6" i="89"/>
  <c r="Z7" i="89"/>
  <c r="K3" i="89" s="1"/>
  <c r="AA7" i="89"/>
  <c r="E3" i="89" s="1"/>
  <c r="AB7" i="89"/>
  <c r="AC7" i="89"/>
  <c r="AD7" i="89"/>
  <c r="AE7" i="89"/>
  <c r="Q3" i="89" s="1"/>
  <c r="AF7" i="89"/>
  <c r="AG7" i="89"/>
  <c r="AH7" i="89"/>
  <c r="AI7" i="89"/>
  <c r="AJ7" i="89"/>
  <c r="AK7" i="89"/>
  <c r="AL7" i="89"/>
  <c r="T3" i="89" s="1"/>
  <c r="Z8" i="89"/>
  <c r="K27" i="89"/>
  <c r="AA8" i="89"/>
  <c r="E4" i="89" s="1"/>
  <c r="AB8" i="89"/>
  <c r="AC8" i="89"/>
  <c r="N4" i="89"/>
  <c r="AD8" i="89"/>
  <c r="AE8" i="89"/>
  <c r="AF8" i="89"/>
  <c r="AG8" i="89"/>
  <c r="AH8" i="89"/>
  <c r="AI8" i="89"/>
  <c r="AJ8" i="89"/>
  <c r="AK8" i="89"/>
  <c r="AL8" i="89"/>
  <c r="Z9" i="89"/>
  <c r="K21" i="89" s="1"/>
  <c r="AA9" i="89"/>
  <c r="E23" i="89" s="1"/>
  <c r="AB9" i="89"/>
  <c r="AC9" i="89"/>
  <c r="N23" i="89" s="1"/>
  <c r="AD9" i="89"/>
  <c r="AE9" i="89"/>
  <c r="Q21" i="89" s="1"/>
  <c r="AF9" i="89"/>
  <c r="AG9" i="89"/>
  <c r="AH9" i="89"/>
  <c r="AI9" i="89"/>
  <c r="AJ9" i="89"/>
  <c r="AK9" i="89"/>
  <c r="AL9" i="89"/>
  <c r="T21" i="89"/>
  <c r="Z10" i="89"/>
  <c r="AA10" i="89"/>
  <c r="E21" i="89" s="1"/>
  <c r="AB10" i="89"/>
  <c r="AC10" i="89"/>
  <c r="N21" i="89" s="1"/>
  <c r="AD10" i="89"/>
  <c r="AE10" i="89"/>
  <c r="Q19" i="89" s="1"/>
  <c r="AF10" i="89"/>
  <c r="AG10" i="89"/>
  <c r="AH10" i="89"/>
  <c r="AI10" i="89"/>
  <c r="AJ10" i="89"/>
  <c r="AK10" i="89"/>
  <c r="AL10" i="89"/>
  <c r="T19" i="89" s="1"/>
  <c r="Z11" i="89"/>
  <c r="K5" i="89" s="1"/>
  <c r="AA11" i="89"/>
  <c r="AB11" i="89"/>
  <c r="H6" i="89"/>
  <c r="AC11" i="89"/>
  <c r="N6" i="89" s="1"/>
  <c r="AD11" i="89"/>
  <c r="AE11" i="89"/>
  <c r="Q5" i="89" s="1"/>
  <c r="AF11" i="89"/>
  <c r="AG11" i="89"/>
  <c r="AH11" i="89"/>
  <c r="AI11" i="89"/>
  <c r="AJ11" i="89"/>
  <c r="AK11" i="89"/>
  <c r="AL11" i="89"/>
  <c r="T5" i="89" s="1"/>
  <c r="Z12" i="89"/>
  <c r="K4" i="89" s="1"/>
  <c r="AA12" i="89"/>
  <c r="E5" i="89" s="1"/>
  <c r="AB12" i="89"/>
  <c r="AC12" i="89"/>
  <c r="AD12" i="89"/>
  <c r="AE12" i="89"/>
  <c r="Q4" i="89" s="1"/>
  <c r="AF12" i="89"/>
  <c r="AG12" i="89"/>
  <c r="AH12" i="89"/>
  <c r="AI12" i="89"/>
  <c r="AJ12" i="89"/>
  <c r="AK12" i="89"/>
  <c r="AL12" i="89"/>
  <c r="T4" i="89" s="1"/>
  <c r="Z13" i="89"/>
  <c r="K20" i="89" s="1"/>
  <c r="AA13" i="89"/>
  <c r="E22" i="89"/>
  <c r="AB13" i="89"/>
  <c r="H22" i="89" s="1"/>
  <c r="AC13" i="89"/>
  <c r="AD13" i="89"/>
  <c r="AE13" i="89"/>
  <c r="Q20" i="89" s="1"/>
  <c r="AF13" i="89"/>
  <c r="AG13" i="89"/>
  <c r="AH13" i="89"/>
  <c r="AI13" i="89"/>
  <c r="AJ13" i="89"/>
  <c r="AK13" i="89"/>
  <c r="AL13" i="89"/>
  <c r="T20" i="89"/>
  <c r="Z14" i="89"/>
  <c r="AA14" i="89"/>
  <c r="E8" i="89" s="1"/>
  <c r="AB14" i="89"/>
  <c r="H8" i="89" s="1"/>
  <c r="AC14" i="89"/>
  <c r="N8" i="89"/>
  <c r="AD14" i="89"/>
  <c r="AE14" i="89"/>
  <c r="Q7" i="89" s="1"/>
  <c r="AF14" i="89"/>
  <c r="AG14" i="89"/>
  <c r="AH14" i="89"/>
  <c r="AI14" i="89"/>
  <c r="AJ14" i="89"/>
  <c r="AK14" i="89"/>
  <c r="AL14" i="89"/>
  <c r="T7" i="89" s="1"/>
  <c r="Z15" i="89"/>
  <c r="K8" i="89" s="1"/>
  <c r="AA15" i="89"/>
  <c r="AB15" i="89"/>
  <c r="H9" i="89" s="1"/>
  <c r="AC15" i="89"/>
  <c r="AD15" i="89"/>
  <c r="AE15" i="89"/>
  <c r="AF15" i="89"/>
  <c r="AG15" i="89"/>
  <c r="AH15" i="89"/>
  <c r="AI15" i="89"/>
  <c r="AJ15" i="89"/>
  <c r="AK15" i="89"/>
  <c r="AL15" i="89"/>
  <c r="T8" i="89"/>
  <c r="Z16" i="89"/>
  <c r="AA16" i="89"/>
  <c r="E17" i="89" s="1"/>
  <c r="AB16" i="89"/>
  <c r="AC16" i="89"/>
  <c r="AD16" i="89"/>
  <c r="AE16" i="89"/>
  <c r="Q15" i="89" s="1"/>
  <c r="AF16" i="89"/>
  <c r="AG16" i="89"/>
  <c r="AH16" i="89"/>
  <c r="AI16" i="89"/>
  <c r="AJ16" i="89"/>
  <c r="AK16" i="89"/>
  <c r="AL16" i="89"/>
  <c r="T15" i="89" s="1"/>
  <c r="Z17" i="89"/>
  <c r="K9" i="89"/>
  <c r="AA17" i="89"/>
  <c r="E10" i="89" s="1"/>
  <c r="AB17" i="89"/>
  <c r="H10" i="89" s="1"/>
  <c r="AC17" i="89"/>
  <c r="N10" i="89" s="1"/>
  <c r="AD17" i="89"/>
  <c r="AE17" i="89"/>
  <c r="Q9" i="89" s="1"/>
  <c r="AF17" i="89"/>
  <c r="AG17" i="89"/>
  <c r="AH17" i="89"/>
  <c r="AI17" i="89"/>
  <c r="AJ17" i="89"/>
  <c r="AK17" i="89"/>
  <c r="AL17" i="89"/>
  <c r="T9" i="89" s="1"/>
  <c r="Z18" i="89"/>
  <c r="AA18" i="89"/>
  <c r="AB18" i="89"/>
  <c r="H25" i="89" s="1"/>
  <c r="AC18" i="89"/>
  <c r="N25" i="89"/>
  <c r="AD18" i="89"/>
  <c r="AE18" i="89"/>
  <c r="Q23" i="89" s="1"/>
  <c r="AF18" i="89"/>
  <c r="AG18" i="89"/>
  <c r="AH18" i="89"/>
  <c r="AI18" i="89"/>
  <c r="AJ18" i="89"/>
  <c r="AK18" i="89"/>
  <c r="AL18" i="89"/>
  <c r="T23" i="89" s="1"/>
  <c r="Z19" i="89"/>
  <c r="K6" i="89" s="1"/>
  <c r="AA19" i="89"/>
  <c r="E7" i="89"/>
  <c r="AB19" i="89"/>
  <c r="H7" i="89" s="1"/>
  <c r="AC19" i="89"/>
  <c r="N7" i="89" s="1"/>
  <c r="AD19" i="89"/>
  <c r="AE19" i="89"/>
  <c r="Q6" i="89" s="1"/>
  <c r="AF19" i="89"/>
  <c r="AG19" i="89"/>
  <c r="AH19" i="89"/>
  <c r="AI19" i="89"/>
  <c r="AJ19" i="89"/>
  <c r="AK19" i="89"/>
  <c r="AL19" i="89"/>
  <c r="T6" i="89" s="1"/>
  <c r="Z20" i="89"/>
  <c r="AA20" i="89"/>
  <c r="AB20" i="89"/>
  <c r="AC20" i="89"/>
  <c r="N11" i="89" s="1"/>
  <c r="AD20" i="89"/>
  <c r="AE20" i="89"/>
  <c r="AF20" i="89"/>
  <c r="AG20" i="89"/>
  <c r="AH20" i="89"/>
  <c r="AI20" i="89"/>
  <c r="AJ20" i="89"/>
  <c r="AK20" i="89"/>
  <c r="AL20" i="89"/>
  <c r="Z21" i="89"/>
  <c r="K35" i="89"/>
  <c r="AA21" i="89"/>
  <c r="E35" i="89"/>
  <c r="AB21" i="89"/>
  <c r="AC21" i="89"/>
  <c r="N35" i="89" s="1"/>
  <c r="AD21" i="89"/>
  <c r="AE21" i="89"/>
  <c r="Q35" i="89" s="1"/>
  <c r="AF21" i="89"/>
  <c r="AG21" i="89"/>
  <c r="AH21" i="89"/>
  <c r="AI21" i="89"/>
  <c r="AJ21" i="89"/>
  <c r="AK21" i="89"/>
  <c r="AL21" i="89"/>
  <c r="Z22" i="89"/>
  <c r="K22" i="89"/>
  <c r="AA22" i="89"/>
  <c r="E24" i="89"/>
  <c r="AB22" i="89"/>
  <c r="AC22" i="89"/>
  <c r="N24" i="89" s="1"/>
  <c r="AD22" i="89"/>
  <c r="AE22" i="89"/>
  <c r="Q22" i="89" s="1"/>
  <c r="AF22" i="89"/>
  <c r="AG22" i="89"/>
  <c r="AH22" i="89"/>
  <c r="AI22" i="89"/>
  <c r="AJ22" i="89"/>
  <c r="AK22" i="89"/>
  <c r="AL22" i="89"/>
  <c r="Z23" i="89"/>
  <c r="K11" i="89" s="1"/>
  <c r="AA23" i="89"/>
  <c r="E12" i="89" s="1"/>
  <c r="AB23" i="89"/>
  <c r="H12" i="89"/>
  <c r="AC23" i="89"/>
  <c r="N12" i="89" s="1"/>
  <c r="AD23" i="89"/>
  <c r="AE23" i="89"/>
  <c r="AF23" i="89"/>
  <c r="AG23" i="89"/>
  <c r="AH23" i="89"/>
  <c r="AI23" i="89"/>
  <c r="AJ23" i="89"/>
  <c r="AK23" i="89"/>
  <c r="AL23" i="89"/>
  <c r="T11" i="89" s="1"/>
  <c r="Z24" i="89"/>
  <c r="AA24" i="89"/>
  <c r="E33" i="89" s="1"/>
  <c r="AB24" i="89"/>
  <c r="H33" i="89"/>
  <c r="AC24" i="89"/>
  <c r="AD24" i="89"/>
  <c r="AE24" i="89"/>
  <c r="Q33" i="89"/>
  <c r="AF24" i="89"/>
  <c r="AG24" i="89"/>
  <c r="AH24" i="89"/>
  <c r="AI24" i="89"/>
  <c r="AJ24" i="89"/>
  <c r="AK24" i="89"/>
  <c r="AL24" i="89"/>
  <c r="Z25" i="89"/>
  <c r="K28" i="89" s="1"/>
  <c r="AA25" i="89"/>
  <c r="E29" i="89" s="1"/>
  <c r="AB25" i="89"/>
  <c r="AC25" i="89"/>
  <c r="AD25" i="89"/>
  <c r="AE25" i="89"/>
  <c r="Q27" i="89" s="1"/>
  <c r="AF25" i="89"/>
  <c r="AG25" i="89"/>
  <c r="AH25" i="89"/>
  <c r="AI25" i="89"/>
  <c r="AJ25" i="89"/>
  <c r="AK25" i="89"/>
  <c r="AL25" i="89"/>
  <c r="T27" i="89"/>
  <c r="Z26" i="89"/>
  <c r="AA26" i="89"/>
  <c r="E13" i="89" s="1"/>
  <c r="AB26" i="89"/>
  <c r="H13" i="89"/>
  <c r="AC26" i="89"/>
  <c r="AD26" i="89"/>
  <c r="AE26" i="89"/>
  <c r="AF26" i="89"/>
  <c r="AG26" i="89"/>
  <c r="AH26" i="89"/>
  <c r="AI26" i="89"/>
  <c r="AJ26" i="89"/>
  <c r="AK26" i="89"/>
  <c r="AL26" i="89"/>
  <c r="T12" i="89" s="1"/>
  <c r="Z27" i="89"/>
  <c r="AA27" i="89"/>
  <c r="E36" i="89" s="1"/>
  <c r="AB27" i="89"/>
  <c r="H36" i="89"/>
  <c r="AC27" i="89"/>
  <c r="AD27" i="89"/>
  <c r="AE27" i="89"/>
  <c r="AF27" i="89"/>
  <c r="AG27" i="89"/>
  <c r="AH27" i="89"/>
  <c r="AI27" i="89"/>
  <c r="AJ27" i="89"/>
  <c r="AK27" i="89"/>
  <c r="AL27" i="89"/>
  <c r="T36" i="89" s="1"/>
  <c r="Z28" i="89"/>
  <c r="K31" i="89" s="1"/>
  <c r="AA28" i="89"/>
  <c r="E31" i="89" s="1"/>
  <c r="AB28" i="89"/>
  <c r="H31" i="89" s="1"/>
  <c r="AC28" i="89"/>
  <c r="AD28" i="89"/>
  <c r="AE28" i="89"/>
  <c r="Q31" i="89" s="1"/>
  <c r="AF28" i="89"/>
  <c r="AG28" i="89"/>
  <c r="AH28" i="89"/>
  <c r="AI28" i="89"/>
  <c r="AJ28" i="89"/>
  <c r="AK28" i="89"/>
  <c r="AL28" i="89"/>
  <c r="Z29" i="89"/>
  <c r="K14" i="89"/>
  <c r="AA29" i="89"/>
  <c r="E15" i="89" s="1"/>
  <c r="AB29" i="89"/>
  <c r="AC29" i="89"/>
  <c r="AD29" i="89"/>
  <c r="AE29" i="89"/>
  <c r="Q14" i="89" s="1"/>
  <c r="AF29" i="89"/>
  <c r="AG29" i="89"/>
  <c r="AH29" i="89"/>
  <c r="AI29" i="89"/>
  <c r="AJ29" i="89"/>
  <c r="AK29" i="89"/>
  <c r="AL29" i="89"/>
  <c r="T14" i="89" s="1"/>
  <c r="Z30" i="89"/>
  <c r="K29" i="89" s="1"/>
  <c r="AA30" i="89"/>
  <c r="E16" i="89"/>
  <c r="AB30" i="89"/>
  <c r="H16" i="89" s="1"/>
  <c r="AC30" i="89"/>
  <c r="N16" i="89" s="1"/>
  <c r="AD30" i="89"/>
  <c r="AE30" i="89"/>
  <c r="Q28" i="89" s="1"/>
  <c r="AF30" i="89"/>
  <c r="AG30" i="89"/>
  <c r="AH30" i="89"/>
  <c r="AI30" i="89"/>
  <c r="AJ30" i="89"/>
  <c r="AK30" i="89"/>
  <c r="AL30" i="89"/>
  <c r="T28" i="89" s="1"/>
  <c r="Z31" i="89"/>
  <c r="K16" i="89" s="1"/>
  <c r="AA31" i="89"/>
  <c r="AB31" i="89"/>
  <c r="H18" i="89"/>
  <c r="AC31" i="89"/>
  <c r="N18" i="89" s="1"/>
  <c r="AD31" i="89"/>
  <c r="AE31" i="89"/>
  <c r="AF31" i="89"/>
  <c r="AG31" i="89"/>
  <c r="AH31" i="89"/>
  <c r="AI31" i="89"/>
  <c r="AJ31" i="89"/>
  <c r="AK31" i="89"/>
  <c r="AL31" i="89"/>
  <c r="T16" i="89" s="1"/>
  <c r="Z32" i="89"/>
  <c r="K24" i="89" s="1"/>
  <c r="AA32" i="89"/>
  <c r="E26" i="89" s="1"/>
  <c r="AB32" i="89"/>
  <c r="H26" i="89" s="1"/>
  <c r="AC32" i="89"/>
  <c r="N26" i="89"/>
  <c r="AD32" i="89"/>
  <c r="AE32" i="89"/>
  <c r="Q24" i="89" s="1"/>
  <c r="AF32" i="89"/>
  <c r="AG32" i="89"/>
  <c r="AH32" i="89"/>
  <c r="AI32" i="89"/>
  <c r="AJ32" i="89"/>
  <c r="AK32" i="89"/>
  <c r="AL32" i="89"/>
  <c r="Z33" i="89"/>
  <c r="K25" i="89" s="1"/>
  <c r="AA33" i="89"/>
  <c r="E27" i="89" s="1"/>
  <c r="AB33" i="89"/>
  <c r="AC33" i="89"/>
  <c r="AD33" i="89"/>
  <c r="AE33" i="89"/>
  <c r="Q25" i="89" s="1"/>
  <c r="AF33" i="89"/>
  <c r="AG33" i="89"/>
  <c r="AH33" i="89"/>
  <c r="AI33" i="89"/>
  <c r="AJ33" i="89"/>
  <c r="AK33" i="89"/>
  <c r="AL33" i="89"/>
  <c r="T25" i="89"/>
  <c r="Z34" i="89"/>
  <c r="AA34" i="89"/>
  <c r="E19" i="89" s="1"/>
  <c r="AB34" i="89"/>
  <c r="AC34" i="89"/>
  <c r="N19" i="89" s="1"/>
  <c r="AD34" i="89"/>
  <c r="AE34" i="89"/>
  <c r="Q17" i="89" s="1"/>
  <c r="AF34" i="89"/>
  <c r="AG34" i="89"/>
  <c r="AH34" i="89"/>
  <c r="AI34" i="89"/>
  <c r="AJ34" i="89"/>
  <c r="AK34" i="89"/>
  <c r="AL34" i="89"/>
  <c r="T17" i="89" s="1"/>
  <c r="Y7" i="89"/>
  <c r="Y8" i="89"/>
  <c r="B27" i="89" s="1"/>
  <c r="Y9" i="89"/>
  <c r="B21" i="89"/>
  <c r="Y10" i="89"/>
  <c r="B19" i="89" s="1"/>
  <c r="Y11" i="89"/>
  <c r="Y12" i="89"/>
  <c r="Y13" i="89"/>
  <c r="B20" i="89" s="1"/>
  <c r="Y14" i="89"/>
  <c r="B7" i="89"/>
  <c r="Y15" i="89"/>
  <c r="Y16" i="89"/>
  <c r="B15" i="89" s="1"/>
  <c r="Y17" i="89"/>
  <c r="B9" i="89"/>
  <c r="Y18" i="89"/>
  <c r="B23" i="89"/>
  <c r="Y19" i="89"/>
  <c r="B6" i="89"/>
  <c r="Y20" i="89"/>
  <c r="Y21" i="89"/>
  <c r="B35" i="89" s="1"/>
  <c r="Y22" i="89"/>
  <c r="B22" i="89"/>
  <c r="Y23" i="89"/>
  <c r="Y24" i="89"/>
  <c r="B33" i="89" s="1"/>
  <c r="Y25" i="89"/>
  <c r="Y26" i="89"/>
  <c r="B12" i="89" s="1"/>
  <c r="Y27" i="89"/>
  <c r="B36" i="89" s="1"/>
  <c r="Y28" i="89"/>
  <c r="Y29" i="89"/>
  <c r="B14" i="89" s="1"/>
  <c r="Y30" i="89"/>
  <c r="B29" i="89" s="1"/>
  <c r="Y31" i="89"/>
  <c r="Y32" i="89"/>
  <c r="B24" i="89" s="1"/>
  <c r="Y33" i="89"/>
  <c r="B25" i="89" s="1"/>
  <c r="Y34" i="89"/>
  <c r="B17" i="89" s="1"/>
  <c r="Y6" i="89"/>
  <c r="T10" i="89"/>
  <c r="T13" i="89"/>
  <c r="T18" i="89"/>
  <c r="T22" i="89"/>
  <c r="T24" i="89"/>
  <c r="T26" i="89"/>
  <c r="T29" i="89"/>
  <c r="T30" i="89"/>
  <c r="T31" i="89"/>
  <c r="T32" i="89"/>
  <c r="T33" i="89"/>
  <c r="T34" i="89"/>
  <c r="T35" i="89"/>
  <c r="Q8" i="89"/>
  <c r="Q10" i="89"/>
  <c r="Q11" i="89"/>
  <c r="Q12" i="89"/>
  <c r="Q16" i="89"/>
  <c r="Q18" i="89"/>
  <c r="Q26" i="89"/>
  <c r="Q29" i="89"/>
  <c r="Q30" i="89"/>
  <c r="Q32" i="89"/>
  <c r="Q34" i="89"/>
  <c r="Q36" i="89"/>
  <c r="N5" i="89"/>
  <c r="N9" i="89"/>
  <c r="N13" i="89"/>
  <c r="N15" i="89"/>
  <c r="N17" i="89"/>
  <c r="N20" i="89"/>
  <c r="N22" i="89"/>
  <c r="N27" i="89"/>
  <c r="N28" i="89"/>
  <c r="N29" i="89"/>
  <c r="N30" i="89"/>
  <c r="N31" i="89"/>
  <c r="N32" i="89"/>
  <c r="N33" i="89"/>
  <c r="N34" i="89"/>
  <c r="N36" i="89"/>
  <c r="K7" i="89"/>
  <c r="K10" i="89"/>
  <c r="K12" i="89"/>
  <c r="K13" i="89"/>
  <c r="K15" i="89"/>
  <c r="K17" i="89"/>
  <c r="K18" i="89"/>
  <c r="K19" i="89"/>
  <c r="K23" i="89"/>
  <c r="K26" i="89"/>
  <c r="K30" i="89"/>
  <c r="K32" i="89"/>
  <c r="K33" i="89"/>
  <c r="K34" i="89"/>
  <c r="K36" i="89"/>
  <c r="H4" i="89"/>
  <c r="H5" i="89"/>
  <c r="H11" i="89"/>
  <c r="H14" i="89"/>
  <c r="H15" i="89"/>
  <c r="H17" i="89"/>
  <c r="H19" i="89"/>
  <c r="H20" i="89"/>
  <c r="H21" i="89"/>
  <c r="H23" i="89"/>
  <c r="H24" i="89"/>
  <c r="H27" i="89"/>
  <c r="H28" i="89"/>
  <c r="H29" i="89"/>
  <c r="H30" i="89"/>
  <c r="H32" i="89"/>
  <c r="H34" i="89"/>
  <c r="H35" i="89"/>
  <c r="N3" i="89"/>
  <c r="H3" i="89"/>
  <c r="Y36" i="89"/>
  <c r="Z36" i="89" s="1"/>
  <c r="AA36" i="89" s="1"/>
  <c r="AB36" i="89" s="1"/>
  <c r="AC36" i="89" s="1"/>
  <c r="AD36" i="89" s="1"/>
  <c r="AE36" i="89" s="1"/>
  <c r="AF36" i="89" s="1"/>
  <c r="AG36" i="89" s="1"/>
  <c r="AH36" i="89" s="1"/>
  <c r="AI36" i="89" s="1"/>
  <c r="AJ36" i="89" s="1"/>
  <c r="AK36" i="89" s="1"/>
  <c r="AL36" i="89" s="1"/>
  <c r="E6" i="89"/>
  <c r="E9" i="89"/>
  <c r="E11" i="89"/>
  <c r="E18" i="89"/>
  <c r="E20" i="89"/>
  <c r="E25" i="89"/>
  <c r="E28" i="89"/>
  <c r="E30" i="89"/>
  <c r="E32" i="89"/>
  <c r="E34" i="89"/>
  <c r="B4" i="89"/>
  <c r="B5" i="89"/>
  <c r="B8" i="89"/>
  <c r="B10" i="89"/>
  <c r="B11" i="89"/>
  <c r="B13" i="89"/>
  <c r="B16" i="89"/>
  <c r="B18" i="89"/>
  <c r="B26" i="89"/>
  <c r="B28" i="89"/>
  <c r="B30" i="89"/>
  <c r="B31" i="89"/>
  <c r="B32" i="89"/>
  <c r="B34" i="89"/>
  <c r="B3" i="89"/>
  <c r="N12" i="87"/>
  <c r="O12" i="87"/>
  <c r="P12" i="87"/>
  <c r="Q12" i="87"/>
  <c r="R12" i="87"/>
  <c r="S12" i="87"/>
  <c r="T12" i="87"/>
  <c r="T22" i="87" s="1"/>
  <c r="U12" i="87"/>
  <c r="V12" i="87"/>
  <c r="W12" i="87"/>
  <c r="X12" i="87"/>
  <c r="Y12" i="87"/>
  <c r="Z12" i="87"/>
  <c r="AA12" i="87"/>
  <c r="AB12" i="87"/>
  <c r="AC12" i="87"/>
  <c r="AD12" i="87"/>
  <c r="AE12" i="87"/>
  <c r="AF12" i="87"/>
  <c r="AF22" i="87" s="1"/>
  <c r="AG12" i="87"/>
  <c r="AH12" i="87"/>
  <c r="AI12" i="87"/>
  <c r="AJ12" i="87"/>
  <c r="AJ24" i="87" s="1"/>
  <c r="AK12" i="87"/>
  <c r="AK22" i="87"/>
  <c r="AL12" i="87"/>
  <c r="AM12" i="87"/>
  <c r="AM21" i="87" s="1"/>
  <c r="AN12" i="87"/>
  <c r="AO12" i="87"/>
  <c r="AO21" i="87" s="1"/>
  <c r="M12" i="87"/>
  <c r="N10" i="87"/>
  <c r="O10" i="87"/>
  <c r="P10" i="87"/>
  <c r="Q10" i="87"/>
  <c r="R10" i="87"/>
  <c r="S10" i="87"/>
  <c r="T10" i="87"/>
  <c r="U10" i="87"/>
  <c r="V10" i="87"/>
  <c r="W10" i="87"/>
  <c r="X10" i="87"/>
  <c r="Y10" i="87"/>
  <c r="Z10" i="87"/>
  <c r="AA10" i="87"/>
  <c r="AB10" i="87"/>
  <c r="AC10" i="87"/>
  <c r="AD10" i="87"/>
  <c r="AE10" i="87"/>
  <c r="AF10" i="87"/>
  <c r="AG10" i="87"/>
  <c r="AH10" i="87"/>
  <c r="AI10" i="87"/>
  <c r="AJ10" i="87"/>
  <c r="AK10" i="87"/>
  <c r="AL10" i="87"/>
  <c r="AM10" i="87"/>
  <c r="AN10" i="87"/>
  <c r="AO10" i="87"/>
  <c r="N13" i="87"/>
  <c r="N21" i="87" s="1"/>
  <c r="O13" i="87"/>
  <c r="O21" i="87" s="1"/>
  <c r="P13" i="87"/>
  <c r="P21" i="87" s="1"/>
  <c r="Q13" i="87"/>
  <c r="Q21" i="87" s="1"/>
  <c r="R13" i="87"/>
  <c r="S13" i="87"/>
  <c r="S21" i="87" s="1"/>
  <c r="T13" i="87"/>
  <c r="T21" i="87" s="1"/>
  <c r="U13" i="87"/>
  <c r="U21" i="87"/>
  <c r="V13" i="87"/>
  <c r="V21" i="87" s="1"/>
  <c r="W13" i="87"/>
  <c r="X13" i="87"/>
  <c r="X21" i="87" s="1"/>
  <c r="Y13" i="87"/>
  <c r="Y21" i="87" s="1"/>
  <c r="Z13" i="87"/>
  <c r="AA13" i="87"/>
  <c r="AA21" i="87" s="1"/>
  <c r="AB13" i="87"/>
  <c r="AC13" i="87"/>
  <c r="AD13" i="87"/>
  <c r="AE13" i="87"/>
  <c r="AE21" i="87" s="1"/>
  <c r="AF13" i="87"/>
  <c r="AF21" i="87"/>
  <c r="AG13" i="87"/>
  <c r="AG21" i="87" s="1"/>
  <c r="AH13" i="87"/>
  <c r="AH21" i="87" s="1"/>
  <c r="AI13" i="87"/>
  <c r="AI21" i="87"/>
  <c r="AJ13" i="87"/>
  <c r="AK13" i="87"/>
  <c r="AK21" i="87" s="1"/>
  <c r="AL13" i="87"/>
  <c r="AM13" i="87"/>
  <c r="AN13" i="87"/>
  <c r="AN21" i="87" s="1"/>
  <c r="AO13" i="87"/>
  <c r="N14" i="87"/>
  <c r="O14" i="87"/>
  <c r="O22" i="87" s="1"/>
  <c r="P14" i="87"/>
  <c r="P22" i="87" s="1"/>
  <c r="Q14" i="87"/>
  <c r="R14" i="87"/>
  <c r="S14" i="87"/>
  <c r="S22" i="87" s="1"/>
  <c r="T14" i="87"/>
  <c r="U14" i="87"/>
  <c r="U22" i="87" s="1"/>
  <c r="V14" i="87"/>
  <c r="W14" i="87"/>
  <c r="X14" i="87"/>
  <c r="X22" i="87" s="1"/>
  <c r="Y14" i="87"/>
  <c r="Z14" i="87"/>
  <c r="Z22" i="87" s="1"/>
  <c r="AA14" i="87"/>
  <c r="AA22" i="87"/>
  <c r="AB14" i="87"/>
  <c r="AC14" i="87"/>
  <c r="AC22" i="87" s="1"/>
  <c r="AD14" i="87"/>
  <c r="AE14" i="87"/>
  <c r="AE22" i="87"/>
  <c r="AF14" i="87"/>
  <c r="AG14" i="87"/>
  <c r="AH14" i="87"/>
  <c r="AI14" i="87"/>
  <c r="AI22" i="87" s="1"/>
  <c r="AJ14" i="87"/>
  <c r="AL14" i="87"/>
  <c r="AL22" i="87" s="1"/>
  <c r="AM14" i="87"/>
  <c r="AN14" i="87"/>
  <c r="AN22" i="87" s="1"/>
  <c r="AO14" i="87"/>
  <c r="N15" i="87"/>
  <c r="N23" i="87" s="1"/>
  <c r="O15" i="87"/>
  <c r="O23" i="87"/>
  <c r="P15" i="87"/>
  <c r="Q15" i="87"/>
  <c r="R15" i="87"/>
  <c r="S15" i="87"/>
  <c r="S23" i="87" s="1"/>
  <c r="T15" i="87"/>
  <c r="T23" i="87" s="1"/>
  <c r="U15" i="87"/>
  <c r="U23" i="87"/>
  <c r="V15" i="87"/>
  <c r="W15" i="87"/>
  <c r="X15" i="87"/>
  <c r="X23" i="87" s="1"/>
  <c r="Y15" i="87"/>
  <c r="Z15" i="87"/>
  <c r="Z23" i="87" s="1"/>
  <c r="AA15" i="87"/>
  <c r="AA23" i="87"/>
  <c r="AB15" i="87"/>
  <c r="AC15" i="87"/>
  <c r="AC23" i="87" s="1"/>
  <c r="AD15" i="87"/>
  <c r="AE15" i="87"/>
  <c r="AE23" i="87"/>
  <c r="AF15" i="87"/>
  <c r="AG15" i="87"/>
  <c r="AH15" i="87"/>
  <c r="AI15" i="87"/>
  <c r="AI23" i="87" s="1"/>
  <c r="AJ15" i="87"/>
  <c r="AJ23" i="87" s="1"/>
  <c r="AK15" i="87"/>
  <c r="AK23" i="87"/>
  <c r="AL15" i="87"/>
  <c r="AL23" i="87" s="1"/>
  <c r="AM15" i="87"/>
  <c r="AM23" i="87" s="1"/>
  <c r="AN15" i="87"/>
  <c r="AN23" i="87" s="1"/>
  <c r="AO15" i="87"/>
  <c r="N16" i="87"/>
  <c r="N24" i="87" s="1"/>
  <c r="O16" i="87"/>
  <c r="O24" i="87"/>
  <c r="P16" i="87"/>
  <c r="Q16" i="87"/>
  <c r="R16" i="87"/>
  <c r="S16" i="87"/>
  <c r="S24" i="87"/>
  <c r="T16" i="87"/>
  <c r="T24" i="87" s="1"/>
  <c r="U16" i="87"/>
  <c r="U24" i="87" s="1"/>
  <c r="V16" i="87"/>
  <c r="V24" i="87" s="1"/>
  <c r="W16" i="87"/>
  <c r="X16" i="87"/>
  <c r="X24" i="87" s="1"/>
  <c r="Y16" i="87"/>
  <c r="Y24" i="87"/>
  <c r="Z16" i="87"/>
  <c r="Z24" i="87" s="1"/>
  <c r="AA16" i="87"/>
  <c r="AA24" i="87" s="1"/>
  <c r="AB16" i="87"/>
  <c r="AB24" i="87" s="1"/>
  <c r="AC16" i="87"/>
  <c r="AC24" i="87"/>
  <c r="AD16" i="87"/>
  <c r="AE16" i="87"/>
  <c r="AE24" i="87" s="1"/>
  <c r="AF16" i="87"/>
  <c r="AF24" i="87" s="1"/>
  <c r="AG16" i="87"/>
  <c r="AH16" i="87"/>
  <c r="AH24" i="87" s="1"/>
  <c r="AI16" i="87"/>
  <c r="AI24" i="87"/>
  <c r="AK16" i="87"/>
  <c r="AK24" i="87" s="1"/>
  <c r="AL16" i="87"/>
  <c r="AL24" i="87" s="1"/>
  <c r="AM16" i="87"/>
  <c r="AM24" i="87"/>
  <c r="AN16" i="87"/>
  <c r="AN24" i="87"/>
  <c r="AO16" i="87"/>
  <c r="AO24" i="87"/>
  <c r="M16" i="87"/>
  <c r="M24" i="87"/>
  <c r="M15" i="87"/>
  <c r="M23" i="87"/>
  <c r="M14" i="87"/>
  <c r="M22" i="87" s="1"/>
  <c r="M13" i="87"/>
  <c r="M21" i="87" s="1"/>
  <c r="M10" i="87"/>
  <c r="V22" i="87"/>
  <c r="Z21" i="87"/>
  <c r="R22" i="87"/>
  <c r="W21" i="87" l="1"/>
  <c r="AD24" i="87"/>
  <c r="AD23" i="87"/>
  <c r="Y23" i="87"/>
  <c r="AM22" i="87"/>
  <c r="AH22" i="87"/>
  <c r="AD22" i="87"/>
  <c r="Y22" i="87"/>
  <c r="W22" i="87"/>
  <c r="AB21" i="87"/>
  <c r="R24" i="87"/>
  <c r="P24" i="87"/>
  <c r="AH23" i="87"/>
  <c r="AF23" i="87"/>
  <c r="AB23" i="87"/>
  <c r="V23" i="87"/>
  <c r="R23" i="87"/>
  <c r="P23" i="87"/>
  <c r="AB22" i="87"/>
  <c r="N22" i="87"/>
  <c r="AD21" i="87"/>
  <c r="R21" i="87"/>
  <c r="AL21" i="87"/>
  <c r="AG23" i="87"/>
  <c r="AC21" i="87"/>
  <c r="Q23" i="87"/>
  <c r="W23" i="87"/>
  <c r="AO22" i="87"/>
  <c r="W24" i="87"/>
  <c r="Q24" i="87"/>
  <c r="AO23" i="87"/>
  <c r="AJ22" i="87"/>
  <c r="AG22" i="87"/>
  <c r="Q22" i="87"/>
  <c r="AJ21" i="87"/>
  <c r="AG24" i="87"/>
</calcChain>
</file>

<file path=xl/sharedStrings.xml><?xml version="1.0" encoding="utf-8"?>
<sst xmlns="http://schemas.openxmlformats.org/spreadsheetml/2006/main" count="1686" uniqueCount="264">
  <si>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</si>
  <si>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</si>
  <si>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</si>
  <si>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</si>
  <si>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</si>
  <si>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</si>
  <si>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</si>
  <si>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</si>
  <si>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</si>
  <si>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</si>
  <si>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</si>
  <si>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</si>
  <si>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</si>
  <si>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</si>
  <si>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</si>
  <si>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</si>
  <si>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</si>
  <si>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</si>
  <si>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</si>
  <si>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</si>
  <si>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</si>
  <si>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</si>
  <si>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</si>
  <si>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</si>
  <si>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</si>
  <si>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</si>
  <si>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</si>
  <si>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NO</t>
  </si>
  <si>
    <t>LI</t>
  </si>
  <si>
    <t>Glass</t>
  </si>
  <si>
    <t>Recovery</t>
  </si>
  <si>
    <t>Recycling</t>
  </si>
  <si>
    <t>Latvia</t>
  </si>
  <si>
    <t>Poland</t>
  </si>
  <si>
    <t>Malta</t>
  </si>
  <si>
    <t>Bulgaria</t>
  </si>
  <si>
    <t>Romania</t>
  </si>
  <si>
    <t>(%)</t>
  </si>
  <si>
    <t>http://eur-lex.europa.eu/LexUriServ/LexUriServ.do?uri=CELEX:31994L0062:EN:NOT</t>
  </si>
  <si>
    <t>Recycling rate</t>
  </si>
  <si>
    <t>Recovery rate</t>
  </si>
  <si>
    <t>:</t>
  </si>
  <si>
    <t>Liechtenstein</t>
  </si>
  <si>
    <t>Portugal</t>
  </si>
  <si>
    <t>2010</t>
  </si>
  <si>
    <t>GEO/TIME</t>
  </si>
  <si>
    <t>WASTE</t>
  </si>
  <si>
    <t>UNIT</t>
  </si>
  <si>
    <t>WST_OPER</t>
  </si>
  <si>
    <t>FLOW</t>
  </si>
  <si>
    <t>Eurostat</t>
  </si>
  <si>
    <t>not available</t>
  </si>
  <si>
    <t>European Union (27 countries)</t>
  </si>
  <si>
    <t>Other packaging</t>
  </si>
  <si>
    <t>Glass packaging</t>
  </si>
  <si>
    <t>Metallic packaging</t>
  </si>
  <si>
    <t>Wooden packaging</t>
  </si>
  <si>
    <t>Plastic packaging</t>
  </si>
  <si>
    <t>Paper and cardboard packaging</t>
  </si>
  <si>
    <t>Packaging</t>
  </si>
  <si>
    <t>Tonnes</t>
  </si>
  <si>
    <t>Waste generated</t>
  </si>
  <si>
    <t>Domestic</t>
  </si>
  <si>
    <t>Extracted on</t>
  </si>
  <si>
    <t>Last update</t>
  </si>
  <si>
    <t>Packaging waste [env_waspac]</t>
  </si>
  <si>
    <t>Norway</t>
  </si>
  <si>
    <t>United Kingdom</t>
  </si>
  <si>
    <t>Sweden</t>
  </si>
  <si>
    <t>Finland</t>
  </si>
  <si>
    <t>Slovakia</t>
  </si>
  <si>
    <t>Slovenia</t>
  </si>
  <si>
    <t>Austria</t>
  </si>
  <si>
    <t>Netherlands</t>
  </si>
  <si>
    <t>Hungary</t>
  </si>
  <si>
    <t>Luxembourg</t>
  </si>
  <si>
    <t>Lithuania</t>
  </si>
  <si>
    <t>Cyprus</t>
  </si>
  <si>
    <t>Italy</t>
  </si>
  <si>
    <t>France</t>
  </si>
  <si>
    <t>Spain</t>
  </si>
  <si>
    <t>Greece</t>
  </si>
  <si>
    <t>Ireland</t>
  </si>
  <si>
    <t>Estonia</t>
  </si>
  <si>
    <t>Denmark</t>
  </si>
  <si>
    <t>Czech Republic</t>
  </si>
  <si>
    <t>Belgium</t>
  </si>
  <si>
    <t>European Union (15 countries)</t>
  </si>
  <si>
    <t>Special value:</t>
  </si>
  <si>
    <t>Germany (until 1990 former territory of the FRG)</t>
  </si>
  <si>
    <t>Incineration with energy recovery at waste incinerators</t>
  </si>
  <si>
    <t>Recovery other than energy recovery</t>
  </si>
  <si>
    <t>Incineration / energy recovery (R1)</t>
  </si>
  <si>
    <t>Source of data</t>
  </si>
  <si>
    <t>Energy recovery</t>
  </si>
  <si>
    <t>Other recovery</t>
  </si>
  <si>
    <t>Incineration with energy recovery</t>
  </si>
  <si>
    <t>waste code</t>
  </si>
  <si>
    <t>Recyc, glass</t>
  </si>
  <si>
    <t>Recyc, paper</t>
  </si>
  <si>
    <t>Recyc Metal</t>
  </si>
  <si>
    <t>Recyc Plastics</t>
  </si>
  <si>
    <t>recyc wood</t>
  </si>
  <si>
    <t>recyc all pack</t>
  </si>
  <si>
    <t>recov all</t>
  </si>
  <si>
    <t>Fig 9</t>
  </si>
  <si>
    <t>Fig 11</t>
  </si>
  <si>
    <t>Fig 13</t>
  </si>
  <si>
    <t>fig 15</t>
  </si>
  <si>
    <t>fig 17</t>
  </si>
  <si>
    <t>fig 19</t>
  </si>
  <si>
    <t>fig 20</t>
  </si>
  <si>
    <t>Germany</t>
  </si>
  <si>
    <t>Iceland</t>
  </si>
  <si>
    <t>GEO</t>
  </si>
  <si>
    <t>European Union (28 countries)</t>
  </si>
  <si>
    <t>2012</t>
  </si>
  <si>
    <r>
      <t>Source:</t>
    </r>
    <r>
      <rPr>
        <sz val="9"/>
        <rFont val="Arial"/>
        <family val="2"/>
      </rPr>
      <t xml:space="preserve"> Eurostat (online data code: env_waspac)</t>
    </r>
  </si>
  <si>
    <t>STK_FLOW</t>
  </si>
  <si>
    <t>Croatia</t>
  </si>
  <si>
    <t>EU-28</t>
  </si>
  <si>
    <t>Tonne</t>
  </si>
  <si>
    <t>(million tonnes)</t>
  </si>
  <si>
    <r>
      <t xml:space="preserve">Recycling and recovery rates </t>
    </r>
    <r>
      <rPr>
        <b/>
        <sz val="9"/>
        <color indexed="10"/>
        <rFont val="Arial"/>
        <family val="2"/>
      </rPr>
      <t>2011</t>
    </r>
  </si>
  <si>
    <t>(kg per inhabitant)</t>
  </si>
  <si>
    <r>
      <t>Source:</t>
    </r>
    <r>
      <rPr>
        <sz val="9"/>
        <rFont val="Arial"/>
        <family val="2"/>
      </rPr>
      <t xml:space="preserve"> Council Directive 94/62/EC</t>
    </r>
  </si>
  <si>
    <t>Article in 'Packaging Directive'</t>
  </si>
  <si>
    <t>Table 2: First and second stage targets and the years in which they must be achieved (¹)(²)</t>
  </si>
  <si>
    <t>(¹) The target dates in the table always refer to the end of the year.</t>
  </si>
  <si>
    <t>First stage (2001)</t>
  </si>
  <si>
    <t>Bookmark</t>
  </si>
  <si>
    <t>2013</t>
  </si>
  <si>
    <t>Metal</t>
  </si>
  <si>
    <t>2012/13</t>
  </si>
  <si>
    <t>Percentage</t>
  </si>
  <si>
    <t>Percentage by weight</t>
  </si>
  <si>
    <r>
      <rPr>
        <i/>
        <sz val="9"/>
        <rFont val="Arial"/>
        <family val="2"/>
      </rPr>
      <t>Source:</t>
    </r>
    <r>
      <rPr>
        <sz val="9"/>
        <rFont val="Arial"/>
        <family val="2"/>
      </rPr>
      <t xml:space="preserve"> Eurostat (online data code: env_waspac)</t>
    </r>
  </si>
  <si>
    <t>Romania (¹)</t>
  </si>
  <si>
    <t>Iceland (¹)</t>
  </si>
  <si>
    <t>Note: ranked on 'Recycling'.</t>
  </si>
  <si>
    <t>(¹) 2012 data.</t>
  </si>
  <si>
    <t>Figure 8: Recovery rate of packaging waste, 2013</t>
  </si>
  <si>
    <t>29.02.16</t>
  </si>
  <si>
    <t>10.05.16</t>
  </si>
  <si>
    <t>http://appsso.eurostat.ec.europa.eu/nui/show.do?query=BOOKMARK_DS-056956_QID_-13FA5E41_UID_-3F171EB0&amp;layout=WST_OPER,L,X,0;TIME,C,X,1;GEO,L,Y,0;WASTE,L,Z,0;STK_FLOW,L,Z,1;UNIT,L,Z,2;INDICATORS,C,Z,3;&amp;zSelection=DS-056956INDICATORS,OBS_FLAG;DS-056956UNIT,PC;DS-056956WASTE,W1501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NONE&amp;time_most_recent=false&amp;lang=EN&amp;cfo=%23%23%23%2C%23%23%23.%23%23%23</t>
  </si>
  <si>
    <t>Figure 9: Recycling rate of packaging waste, 2013</t>
  </si>
  <si>
    <t>http://appsso.eurostat.ec.europa.eu/nui/show.do?query=BOOKMARK_DS-056956_QID_4D97030A_UID_-3F171EB0&amp;layout=WST_OPER,L,X,0;TIME,C,X,1;GEO,L,Y,0;WASTE,L,Z,0;STK_FLOW,L,Z,1;UNIT,L,Z,2;INDICATORS,C,Z,3;&amp;zSelection=DS-056956INDICATORS,OBS_FLAG;DS-056956UNIT,PC;DS-056956WASTE,W1501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NONE&amp;time_most_recent=false&amp;lang=EN&amp;cfo=%23%23%23%2C%23%23%23.%23%23%23</t>
  </si>
  <si>
    <t>Note: ranked on 'Waste generated'.</t>
  </si>
  <si>
    <t>2008 target</t>
  </si>
  <si>
    <t>EU-28 (¹)</t>
  </si>
  <si>
    <t>Second stage (2008)</t>
  </si>
  <si>
    <t>Recycled</t>
  </si>
  <si>
    <t>Recovered</t>
  </si>
  <si>
    <t>Generated</t>
  </si>
  <si>
    <t>Packaging waste by waste operations and waste flow [env_waspac]</t>
  </si>
  <si>
    <t>WASTE/TIME</t>
  </si>
  <si>
    <t>2013/14</t>
  </si>
  <si>
    <t>Kilograms per capita</t>
  </si>
  <si>
    <t>WST_OPER/TIME</t>
  </si>
  <si>
    <t xml:space="preserve">Germany </t>
  </si>
  <si>
    <t xml:space="preserve">EU-28 (¹) </t>
  </si>
  <si>
    <t>Cyprus (¹)</t>
  </si>
  <si>
    <t>http://appsso.eurostat.ec.europa.eu/nui/show.do?query=BOOKMARK_DS-056956_QID_6EEADA4E_UID_-3F171EB0&amp;layout=GEO,L,X,0;TIME,C,X,1;WASTE,L,Y,0;STK_FLOW,L,Z,0;WST_OPER,L,Z,1;UNIT,L,Z,2;INDICATORS,C,Z,3;&amp;zSelection=DS-056956INDICATORS,OBS_FLAG;DS-056956UNIT,T;DS-056956WST_OPER,GEN;DS-056956STK_FLOW,DOM;&amp;rankName1=STK-FLOW_1_2_-1_2&amp;rankName2=UNIT_1_2_-1_2&amp;rankName3=INDICATORS_1_2_-1_2&amp;rankName4=WST-OPER_1_2_-1_2&amp;rankName5=GEO_1_2_0_0&amp;rankName6=TIME_1_0_1_0&amp;rankName7=WASTE_1_2_0_1&amp;rStp=&amp;cStp=&amp;rDCh=&amp;cDCh=&amp;rDM=true&amp;cDM=true&amp;footnes=false&amp;empty=false&amp;wai=false&amp;time_mode=ROLLING&amp;time_most_recent=false&amp;lang=EN&amp;cfo=%23%23%23%2C%23%23%23.%23%23%23</t>
  </si>
  <si>
    <t>2015</t>
  </si>
  <si>
    <t xml:space="preserve">Paper and cardboard </t>
  </si>
  <si>
    <t xml:space="preserve">Plastic </t>
  </si>
  <si>
    <t xml:space="preserve">Other </t>
  </si>
  <si>
    <r>
      <t>Source:</t>
    </r>
    <r>
      <rPr>
        <sz val="9"/>
        <rFont val="Arial"/>
        <family val="2"/>
      </rPr>
      <t xml:space="preserve"> Eurostat (env_waspac)</t>
    </r>
  </si>
  <si>
    <t>2009/10</t>
  </si>
  <si>
    <t>2014/15</t>
  </si>
  <si>
    <t>2013/15</t>
  </si>
  <si>
    <t xml:space="preserve">Wooden </t>
  </si>
  <si>
    <t xml:space="preserve">Recycling </t>
  </si>
  <si>
    <t>Note: ranked in descending order of recycling rate.</t>
  </si>
  <si>
    <t>http://appsso.eurostat.ec.europa.eu/nui/show.do?query=BOOKMARK_DS-056956_QID_6924D4D7_UID_-3F171EB0&amp;layout=TIME,C,X,0;GEO,L,Y,0;WASTE,L,Z,0;STK_FLOW,L,Z,1;WST_OPER,L,Z,2;UNIT,L,Z,3;INDICATORS,C,Z,4;&amp;zSelection=DS-056956INDICATORS,OBS_FLAG;DS-056956UNIT,PC;DS-056956WASTE,W1501;DS-056956STK_FLOW,DOM;DS-056956WST_OPER,RCY;&amp;rankName1=STK-FLOW_1_2_-1_2&amp;rankName2=UNIT_1_2_-1_2&amp;rankName3=WASTE_1_2_-1_2&amp;rankName4=INDICATORS_1_2_-1_2&amp;rankName5=WST-OPER_1_2_-1_2&amp;rankName6=TIME_1_0_0_0&amp;rankName7=GEO_1_0_0_1&amp;sortR=ASC_-1_FIRST&amp;sortC=ASC_-1_FIRST&amp;rStp=&amp;cStp=&amp;rDCh=&amp;cDCh=&amp;rDM=true&amp;cDM=true&amp;footnes=false&amp;empty=false&amp;wai=false&amp;time_mode=ROLLING&amp;time_most_recent=false&amp;lang=EN&amp;cfo=%23%23%23%2C%23%23%23.%23%23%23</t>
  </si>
  <si>
    <t>Note: ranked in descending order of recovery rate.</t>
  </si>
  <si>
    <t>http://appsso.eurostat.ec.europa.eu/nui/show.do?query=BOOKMARK_DS-056956_QID_-16D5914C_UID_-3F171EB0&amp;layout=TIME,C,X,0;GEO,L,Y,0;WASTE,L,Z,0;STK_FLOW,L,Z,1;WST_OPER,L,Z,2;UNIT,L,Z,3;INDICATORS,C,Z,4;&amp;zSelection=DS-056956INDICATORS,OBS_FLAG;DS-056956UNIT,PC;DS-056956WASTE,W1501;DS-056956STK_FLOW,DOM;DS-056956WST_OPER,RCV;&amp;rankName1=STK-FLOW_1_2_-1_2&amp;rankName2=UNIT_1_2_-1_2&amp;rankName3=WASTE_1_2_-1_2&amp;rankName4=INDICATORS_1_2_-1_2&amp;rankName5=WST-OPER_1_2_-1_2&amp;rankName6=TIME_1_0_0_0&amp;rankName7=GEO_1_0_0_1&amp;sortR=ASC_-1_FIRST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</si>
  <si>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-056956_QID_-2D680268_UID_-3F171EB0&amp;layout=WST_OPER,B,X,0;TIME,C,X,1;GEO,L,Y,0;WASTE,L,Z,0;STK_FLOW,L,Z,1;UNIT,L,Z,2;INDICATORS,C,Z,3;&amp;zSelection=DS-056956INDICATORS,OBS_FLAG;DS-056956WASTE,W1501;DS-056956UNIT,PC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ROLLING&amp;time_most_recent=false&amp;lang=EN&amp;cfo=%23%23%23%2C%23%23%23.%23%23%23</t>
  </si>
  <si>
    <t xml:space="preserve">Croatia  </t>
  </si>
  <si>
    <t>2011/2012</t>
  </si>
  <si>
    <t>2008/2009</t>
  </si>
  <si>
    <t xml:space="preserve"> (kg per inhabitant) </t>
  </si>
  <si>
    <t>Target: 60 %</t>
  </si>
  <si>
    <t>Target: 55%</t>
  </si>
  <si>
    <t>§6(¹)(a)
(Overall target: 50–65 %)</t>
  </si>
  <si>
    <t>§6(¹)(c)
(Plastics: 15 %)</t>
  </si>
  <si>
    <t>§6(¹)(b)
(Overall target:
60 %)</t>
  </si>
  <si>
    <t>§6(¹)(d)
(Overall target:
55–80 %)</t>
  </si>
  <si>
    <t>§6(¹)(e)(i)
(Glass:
min. 60 %)</t>
  </si>
  <si>
    <t>§6(¹)(e)(ii)
(Paper and board:
min. 60 %)</t>
  </si>
  <si>
    <t>§6(¹)(e)(iii)
(Metals:
min. 50 %)</t>
  </si>
  <si>
    <t>§6(¹)(e)(iv)
(Plastics:
min. 22.5 %)</t>
  </si>
  <si>
    <t>§6(¹)(e)(v)
(Wood:
min. 15 %)</t>
  </si>
  <si>
    <t>(²) The data for wood shall not be used for the purpose of evaluating the target of a minimum of 15 % by weight for each packaging material, as provided for in article 6(¹)(c) of Directive 94/62/EC, as amended by Directive 2004/12/EC.</t>
  </si>
  <si>
    <t xml:space="preserve">Denmark </t>
  </si>
  <si>
    <t>European Union (current composition)</t>
  </si>
  <si>
    <t>Plastic</t>
  </si>
  <si>
    <t>European Union (before the accession of Croatia)</t>
  </si>
  <si>
    <t>Notes: Data from the EU aggregate have been estimated by Eurostat</t>
  </si>
  <si>
    <t>GEO/WST_OPER</t>
  </si>
  <si>
    <t>2010/15</t>
  </si>
  <si>
    <t>(% by kg/inhabitant)</t>
  </si>
  <si>
    <t xml:space="preserve">Cyprus (¹) </t>
  </si>
  <si>
    <t>Wood</t>
  </si>
  <si>
    <t>Total packaging</t>
  </si>
  <si>
    <t>Paper and cardboard</t>
  </si>
  <si>
    <t>Packaging waste by waste management operations and waste flow [env_waspac]</t>
  </si>
  <si>
    <t>2016</t>
  </si>
  <si>
    <t xml:space="preserve">Figure 1: Packaging waste generated by packaging material, EU, 2016 </t>
  </si>
  <si>
    <t>2007/2016</t>
  </si>
  <si>
    <t>Note: EU aggregates between 2007 and 2011 are estimates.</t>
  </si>
  <si>
    <t>http://appsso.eurostat.ec.europa.eu/nui/show.do?query=BOOKMARK_DS-056956_QID_1B3BD04B_UID_-3F171EB0&amp;layout=TIME,C,X,0;WASTE,L,Y,0;STK_FLOW,L,Z,0;WST_OPER,L,Z,1;UNIT,L,Z,2;GEO,L,Z,3;INDICATORS,C,Z,4;&amp;zSelection=DS-056956INDICATORS,OBS_FLAG;DS-056956GEO,EU27;DS-056956UNIT,KG_HAB;DS-056956WST_OPER,GEN;DS-056956STK_FLOW,DOM;&amp;rankName1=STK-FLOW_1_2_-1_2&amp;rankName2=UNIT_1_2_-1_2&amp;rankName3=GEO_1_2_-1_2&amp;rankName4=INDICATORS_1_2_-1_2&amp;rankName5=WST-OPER_1_2_-1_2&amp;rankName6=TIME_1_0_0_0&amp;rankName7=WASTE_1_0_0_1&amp;sortR=ASC_-1_FIRST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</si>
  <si>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-056956_QID_6749FDC_UID_-3F171EB0&amp;layout=GEO,L,X,0;TIME,C,X,1;WASTE,L,Y,0;STK_FLOW,L,Z,0;WST_OPER,L,Z,1;UNIT,L,Z,2;INDICATORS,C,Z,3;&amp;zSelection=DS-056956INDICATORS,OBS_FLAG;DS-056956UNIT,T;DS-056956STK_FLOW,DOM;DS-056956WST_OPER,GEN;&amp;rankName1=STK-FLOW_1_2_-1_2&amp;rankName2=UNIT_1_2_-1_2&amp;rankName3=INDICATORS_1_2_-1_2&amp;rankName4=WST-OPER_1_2_-1_2&amp;rankName5=GEO_1_2_0_0&amp;rankName6=TIME_1_0_1_0&amp;rankName7=WASTE_1_2_0_1&amp;rStp=&amp;cStp=&amp;rDCh=&amp;cDCh=&amp;rDM=true&amp;cDM=true&amp;footnes=false&amp;empty=false&amp;wai=false&amp;time_mode=ROLLING&amp;time_most_recent=false&amp;lang=EN&amp;cfo=%23%23%23%2C%23%23%23.%23%23%23</t>
  </si>
  <si>
    <t>2007-2016</t>
  </si>
  <si>
    <t>Figure 4:  All packaging waste generated, recovered and recycled, EU, 2007-2016</t>
  </si>
  <si>
    <t>http://appsso.eurostat.ec.europa.eu/nui/show.do?query=BOOKMARK_DS-056956_QID_1546447D_UID_-3F171EB0&amp;layout=TIME,C,X,0;WST_OPER,L,Y,0;STK_FLOW,L,Z,0;GEO,L,Z,1;UNIT,L,Z,2;WASTE,L,Z,3;INDICATORS,C,Z,4;&amp;zSelection=DS-056956INDICATORS,OBS_FLAG;DS-056956GEO,EU27;DS-056956WASTE,W1501;DS-056956UNIT,KG_HAB;DS-056956STK_FLOW,DOM;&amp;rankName1=STK-FLOW_1_2_-1_2&amp;rankName2=UNIT_1_2_-1_2&amp;rankName3=WASTE_1_2_-1_2&amp;rankName4=GEO_1_2_-1_2&amp;rankName5=INDICATORS_1_2_-1_2&amp;rankName6=TIME_1_0_0_0&amp;rankName7=WST-OPER_1_0_0_1&amp;sortR=ASC_-1_FIRST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</si>
  <si>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-056956_QID_-7AAEBA14_UID_-3F171EB0&amp;layout=TIME,C,X,0;WST_OPER,L,Y,0;STK_FLOW,L,Z,0;GEO,L,Z,1;UNIT,L,Z,2;WASTE,L,Z,3;INDICATORS,C,Z,4;&amp;zSelection=DS-056956GEO,EU27;DS-056956INDICATORS,OBS_FLAG;DS-056956WASTE,W1501;DS-056956UNIT,KG_HAB;DS-056956STK_FLOW,DOM;&amp;rankName1=STK-FLOW_1_2_-1_2&amp;rankName2=UNIT_1_2_-1_2&amp;rankName3=WASTE_1_2_-1_2&amp;rankName4=GEO_1_2_-1_2&amp;rankName5=INDICATORS_1_2_-1_2&amp;rankName6=TIME_1_0_0_0&amp;rankName7=WST-OPER_1_0_0_1&amp;sortR=ASC_-1_FIRST&amp;sortC=ASC_-1_FIRST&amp;rStp=&amp;cStp=&amp;rDCh=&amp;cDCh=&amp;rDM=true&amp;cDM=true&amp;footnes=false&amp;empty=false&amp;wai=false&amp;time_mode=ROLLING&amp;time_most_recent=false&amp;lang=EN&amp;cfo=%23%23%23%2C%23%23%23.%23%23%23</t>
  </si>
  <si>
    <t>Figure 6: Share of treatment of all packaging waste, 2016</t>
  </si>
  <si>
    <t>http://appsso.eurostat.ec.europa.eu/nui/show.do?query=BOOKMARK_DS-056956_QID_-5AFB76D8_UID_-3F171EB0&amp;layout=WST_OPER,L,X,0;TIME,C,X,1;GEO,L,Y,0;WASTE,L,Z,0;STK_FLOW,L,Z,1;UNIT,L,Z,2;INDICATORS,C,Z,3;&amp;zSelection=DS-056956INDICATORS,OBS_FLAG;DS-056956WASTE,W1501;DS-056956UNIT,T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ROLLING&amp;time_most_recent=false&amp;lang=EN&amp;cfo=%23%23%23%2C%23%23%23.%23%23%23</t>
  </si>
  <si>
    <t xml:space="preserve"> 2016:</t>
  </si>
  <si>
    <t xml:space="preserve"> 2015:</t>
  </si>
  <si>
    <t>http://appsso.eurostat.ec.europa.eu/nui/show.do?query=BOOKMARK_DS-056956_QID_-6CE45C9A_UID_-3F171EB0&amp;layout=WST_OPER,L,X,0;TIME,C,X,1;GEO,L,Y,0;WASTE,L,Z,0;STK_FLOW,L,Z,1;UNIT,L,Z,2;INDICATORS,C,Z,3;&amp;zSelection=DS-056956INDICATORS,OBS_FLAG;DS-056956WASTE,W1501;DS-056956UNIT,T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NONE&amp;time_most_recent=false&amp;lang=EN&amp;cfo=%23%23%23%2C%23%23%23.%23%23%23</t>
  </si>
  <si>
    <t>Recovery - incineration with energy recovery (packaging)</t>
  </si>
  <si>
    <t>Recovery - energy recovery (R1)</t>
  </si>
  <si>
    <t>Recovery - other</t>
  </si>
  <si>
    <t>Czechia</t>
  </si>
  <si>
    <t>Cyprus (2015 data)</t>
  </si>
  <si>
    <t>Share on waste generated:</t>
  </si>
  <si>
    <t>Share on waste generated - ranked on recycling:</t>
  </si>
  <si>
    <t>Plastic packaging**</t>
  </si>
  <si>
    <t>GEO/WASTE</t>
  </si>
  <si>
    <t>Recycling  **) Material recycling</t>
  </si>
  <si>
    <t>TIME</t>
  </si>
  <si>
    <t>Target: 22.5 %</t>
  </si>
  <si>
    <t>Recycling - material</t>
  </si>
  <si>
    <t>http://appsso.eurostat.ec.europa.eu/nui/show.do?query=BOOKMARK_DS-056956_QID_32DD2ED7_UID_-3F171EB0&amp;layout=WST_OPER,L,X,0;TIME,C,X,1;GEO,L,Y,0;WASTE,L,Z,0;STK_FLOW,L,Z,1;UNIT,L,Z,2;INDICATORS,C,Z,3;&amp;zSelection=DS-056956INDICATORS,OBS_FLAG;DS-056956UNIT,T;DS-056956WASTE,W1501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ROLLING&amp;time_most_recent=false&amp;lang=EN&amp;cfo=%23%23%23%2C%23%23%23.%23%23%23</t>
  </si>
  <si>
    <t xml:space="preserve"> 2016 data:</t>
  </si>
  <si>
    <t xml:space="preserve"> 2015 data:</t>
  </si>
  <si>
    <t>http://appsso.eurostat.ec.europa.eu/nui/show.do?query=BOOKMARK_DS-056956_QID_-4CAB76E0_UID_-3F171EB0&amp;layout=WST_OPER,L,X,0;TIME,C,X,1;GEO,L,Y,0;WASTE,L,Z,0;STK_FLOW,L,Z,1;UNIT,L,Z,2;INDICATORS,C,Z,3;&amp;zSelection=DS-056956INDICATORS,OBS_FLAG;DS-056956UNIT,KG_HAB;DS-056956WASTE,W1501;DS-056956STK_FLOW,DOM;&amp;rankName1=STK-FLOW_1_2_-1_2&amp;rankName2=UNIT_1_2_-1_2&amp;rankName3=WASTE_1_2_-1_2&amp;rankName4=INDICATORS_1_2_-1_2&amp;rankName5=WST-OPER_1_2_0_0&amp;rankName6=TIME_1_0_1_0&amp;rankName7=GEO_1_2_0_1&amp;rStp=&amp;cStp=&amp;rDCh=&amp;cDCh=&amp;rDM=true&amp;cDM=true&amp;footnes=false&amp;empty=false&amp;wai=false&amp;time_mode=NONE&amp;time_most_recent=false&amp;lang=EN&amp;cfo=%23%23%23%2C%23%23%23.%23%23%23</t>
  </si>
  <si>
    <t>Ranked on recycling:</t>
  </si>
  <si>
    <t>2015 data for countries without 2016 data:</t>
  </si>
  <si>
    <t>2025-Target: 65%</t>
  </si>
  <si>
    <t>Ranked in descending order of recycling rate:</t>
  </si>
  <si>
    <t>2015-2016</t>
  </si>
  <si>
    <t>million tonnes</t>
  </si>
  <si>
    <t>metal</t>
  </si>
  <si>
    <t>total generated</t>
  </si>
  <si>
    <t>wood</t>
  </si>
  <si>
    <t>2013-2016</t>
  </si>
  <si>
    <r>
      <t xml:space="preserve">Figure 2: Packaging waste generated by </t>
    </r>
    <r>
      <rPr>
        <b/>
        <sz val="9"/>
        <rFont val="Arial"/>
        <family val="2"/>
      </rPr>
      <t>material, EU, 2007–2016</t>
    </r>
  </si>
  <si>
    <r>
      <t xml:space="preserve">Figure 3: Packaging </t>
    </r>
    <r>
      <rPr>
        <b/>
        <sz val="9"/>
        <rFont val="Arial"/>
        <family val="2"/>
      </rPr>
      <t xml:space="preserve">generated per inhabitant, EU, 2007–2016 </t>
    </r>
  </si>
  <si>
    <t xml:space="preserve">Greece </t>
  </si>
  <si>
    <t xml:space="preserve">Romania </t>
  </si>
  <si>
    <t>( %)</t>
  </si>
  <si>
    <t>Figure 5: Recycling and recovery rates for all packaging waste, EU, 2007–2016</t>
  </si>
  <si>
    <t>Table 1: Recovery and recycling rate for all packaging waste, 2016</t>
  </si>
  <si>
    <t>04.01.19</t>
  </si>
  <si>
    <t>07.01.19</t>
  </si>
  <si>
    <r>
      <t xml:space="preserve">2015 data for countries </t>
    </r>
    <r>
      <rPr>
        <b/>
        <sz val="9"/>
        <color rgb="FFFF0000"/>
        <rFont val="Arial"/>
        <family val="2"/>
      </rPr>
      <t xml:space="preserve">( CY) </t>
    </r>
    <r>
      <rPr>
        <b/>
        <sz val="9"/>
        <rFont val="Arial"/>
        <family val="2"/>
      </rPr>
      <t>with no data for reference year 2016:</t>
    </r>
  </si>
  <si>
    <t>(¹) Estimate: Cyprus (2015 data)</t>
  </si>
  <si>
    <t xml:space="preserve">Figure 7: All packaging waste generated and recycled per inhabitant, 2016 </t>
  </si>
  <si>
    <t>Figure 8: Recycling rate for all packaging waste, 2016</t>
  </si>
  <si>
    <t>Figure 9: Recycling rate for plastic packaging waste, 2016</t>
  </si>
  <si>
    <t>Figure 10: Recovery rate for all packaging waste,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</si>
</sst>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#,##0.0"/>
    <numFmt numFmtId="167" formatCode="dd\.mm\.yy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5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sz val="9"/>
      <color indexed="10"/>
      <name val="Arial"/>
      <family val="2"/>
    </font>
    <font>
      <sz val="11"/>
      <name val="Arial"/>
      <family val="2"/>
    </font>
    <font>
      <sz val="11"/>
      <name val="Arial"/>
      <family val="2"/>
    </font>
    <font>
      <u/>
      <sz val="9"/>
      <color indexed="12"/>
      <name val="Arial"/>
      <family val="2"/>
    </font>
    <font>
      <sz val="9"/>
      <color rgb="FFFF0000"/>
      <name val="Arial"/>
      <family val="2"/>
    </font>
    <font>
      <b/>
      <sz val="9"/>
      <color rgb="FF00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  <xf numFmtId="0" fontId="10" fillId="0" borderId="0"/>
    <xf numFmtId="0" fontId="4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5" fillId="0" borderId="0"/>
    <xf numFmtId="0" fontId="5" fillId="0" borderId="0"/>
    <xf numFmtId="0" fontId="24" fillId="0" borderId="0"/>
  </cellStyleXfs>
  <cellXfs count="303">
    <xf numFmtId="0" fontId="0" fillId="0" borderId="0" xfId="0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3" applyFont="1"/>
    <xf numFmtId="0" fontId="8" fillId="0" borderId="0" xfId="0" applyFont="1"/>
    <xf numFmtId="164" fontId="8" fillId="0" borderId="0" xfId="6" applyNumberFormat="1" applyFont="1"/>
    <xf numFmtId="0" fontId="8" fillId="0" borderId="0" xfId="0" applyFont="1" applyAlignment="1">
      <alignment horizontal="center"/>
    </xf>
    <xf numFmtId="9" fontId="8" fillId="0" borderId="0" xfId="6" applyFont="1"/>
    <xf numFmtId="2" fontId="8" fillId="0" borderId="0" xfId="0" applyNumberFormat="1" applyFont="1"/>
    <xf numFmtId="0" fontId="8" fillId="5" borderId="0" xfId="0" applyFont="1" applyFill="1"/>
    <xf numFmtId="0" fontId="8" fillId="0" borderId="0" xfId="0" applyFont="1" applyAlignment="1">
      <alignment horizontal="right"/>
    </xf>
    <xf numFmtId="165" fontId="8" fillId="0" borderId="0" xfId="0" applyNumberFormat="1" applyFont="1"/>
    <xf numFmtId="165" fontId="8" fillId="0" borderId="0" xfId="0" applyNumberFormat="1" applyFont="1" applyAlignment="1">
      <alignment horizontal="left"/>
    </xf>
    <xf numFmtId="164" fontId="8" fillId="0" borderId="0" xfId="6" applyNumberFormat="1" applyFont="1" applyAlignment="1">
      <alignment horizontal="left"/>
    </xf>
    <xf numFmtId="164" fontId="8" fillId="0" borderId="0" xfId="0" applyNumberFormat="1" applyFont="1"/>
    <xf numFmtId="0" fontId="8" fillId="3" borderId="0" xfId="0" applyFont="1" applyFill="1" applyBorder="1"/>
    <xf numFmtId="9" fontId="8" fillId="0" borderId="0" xfId="6" applyNumberFormat="1" applyFont="1"/>
    <xf numFmtId="0" fontId="8" fillId="0" borderId="0" xfId="0" quotePrefix="1" applyFont="1" applyAlignment="1">
      <alignment horizontal="right"/>
    </xf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1" applyFont="1" applyAlignment="1" applyProtection="1"/>
    <xf numFmtId="165" fontId="8" fillId="0" borderId="0" xfId="6" applyNumberFormat="1" applyFont="1"/>
    <xf numFmtId="164" fontId="8" fillId="0" borderId="0" xfId="6" applyNumberFormat="1" applyFont="1" applyAlignment="1">
      <alignment horizontal="center"/>
    </xf>
    <xf numFmtId="0" fontId="8" fillId="4" borderId="0" xfId="0" applyFont="1" applyFill="1"/>
    <xf numFmtId="0" fontId="8" fillId="0" borderId="0" xfId="8" applyNumberFormat="1" applyFont="1" applyFill="1" applyBorder="1" applyAlignment="1"/>
    <xf numFmtId="0" fontId="8" fillId="0" borderId="0" xfId="8" applyFont="1"/>
    <xf numFmtId="167" fontId="8" fillId="0" borderId="0" xfId="8" applyNumberFormat="1" applyFont="1" applyFill="1" applyBorder="1" applyAlignment="1"/>
    <xf numFmtId="0" fontId="8" fillId="2" borderId="1" xfId="8" applyNumberFormat="1" applyFont="1" applyFill="1" applyBorder="1" applyAlignment="1"/>
    <xf numFmtId="3" fontId="8" fillId="0" borderId="1" xfId="8" applyNumberFormat="1" applyFont="1" applyFill="1" applyBorder="1" applyAlignment="1"/>
    <xf numFmtId="0" fontId="8" fillId="0" borderId="1" xfId="8" applyNumberFormat="1" applyFont="1" applyFill="1" applyBorder="1" applyAlignment="1"/>
    <xf numFmtId="3" fontId="8" fillId="0" borderId="0" xfId="8" applyNumberFormat="1" applyFont="1"/>
    <xf numFmtId="0" fontId="8" fillId="0" borderId="0" xfId="0" applyFont="1" applyFill="1"/>
    <xf numFmtId="0" fontId="8" fillId="0" borderId="0" xfId="0" applyFont="1" applyBorder="1"/>
    <xf numFmtId="0" fontId="8" fillId="0" borderId="0" xfId="0" applyFont="1" applyFill="1" applyBorder="1"/>
    <xf numFmtId="0" fontId="11" fillId="0" borderId="3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0" fontId="11" fillId="0" borderId="5" xfId="0" applyFont="1" applyFill="1" applyBorder="1" applyAlignment="1">
      <alignment horizontal="left" wrapText="1"/>
    </xf>
    <xf numFmtId="0" fontId="8" fillId="7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0" xfId="0" quotePrefix="1" applyFont="1" applyAlignment="1">
      <alignment horizontal="left"/>
    </xf>
    <xf numFmtId="164" fontId="8" fillId="0" borderId="0" xfId="6" applyNumberFormat="1" applyFont="1" applyFill="1" applyBorder="1"/>
    <xf numFmtId="0" fontId="8" fillId="0" borderId="0" xfId="0" quotePrefix="1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0" fontId="12" fillId="0" borderId="0" xfId="1" applyFont="1" applyAlignment="1" applyProtection="1"/>
    <xf numFmtId="0" fontId="8" fillId="3" borderId="0" xfId="0" applyFont="1" applyFill="1"/>
    <xf numFmtId="9" fontId="8" fillId="3" borderId="0" xfId="6" applyNumberFormat="1" applyFont="1" applyFill="1"/>
    <xf numFmtId="0" fontId="11" fillId="0" borderId="0" xfId="0" applyFont="1" applyFill="1" applyBorder="1" applyAlignment="1">
      <alignment horizontal="left" vertical="center" wrapText="1" indent="1"/>
    </xf>
    <xf numFmtId="165" fontId="11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3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3" fontId="8" fillId="0" borderId="0" xfId="3" applyNumberFormat="1" applyFont="1" applyFill="1" applyBorder="1" applyAlignment="1"/>
    <xf numFmtId="0" fontId="8" fillId="0" borderId="0" xfId="0" quotePrefix="1" applyFont="1" applyFill="1" applyBorder="1"/>
    <xf numFmtId="0" fontId="11" fillId="0" borderId="0" xfId="0" applyFont="1"/>
    <xf numFmtId="0" fontId="11" fillId="0" borderId="0" xfId="0" applyFont="1" applyAlignment="1">
      <alignment horizontal="left" wrapText="1"/>
    </xf>
    <xf numFmtId="0" fontId="11" fillId="3" borderId="0" xfId="0" applyFont="1" applyFill="1" applyBorder="1" applyAlignment="1">
      <alignment horizontal="left" wrapText="1"/>
    </xf>
    <xf numFmtId="0" fontId="11" fillId="0" borderId="0" xfId="0" applyFont="1" applyFill="1" applyBorder="1"/>
    <xf numFmtId="167" fontId="8" fillId="0" borderId="0" xfId="3" applyNumberFormat="1" applyFont="1" applyFill="1" applyBorder="1" applyAlignment="1"/>
    <xf numFmtId="0" fontId="8" fillId="2" borderId="1" xfId="3" applyNumberFormat="1" applyFont="1" applyFill="1" applyBorder="1" applyAlignment="1"/>
    <xf numFmtId="166" fontId="8" fillId="0" borderId="1" xfId="3" applyNumberFormat="1" applyFont="1" applyFill="1" applyBorder="1" applyAlignment="1"/>
    <xf numFmtId="164" fontId="8" fillId="0" borderId="1" xfId="6" applyNumberFormat="1" applyFont="1" applyFill="1" applyBorder="1" applyAlignment="1"/>
    <xf numFmtId="165" fontId="8" fillId="5" borderId="0" xfId="0" applyNumberFormat="1" applyFont="1" applyFill="1"/>
    <xf numFmtId="166" fontId="8" fillId="5" borderId="1" xfId="3" applyNumberFormat="1" applyFont="1" applyFill="1" applyBorder="1" applyAlignment="1"/>
    <xf numFmtId="0" fontId="11" fillId="0" borderId="0" xfId="0" applyFont="1" applyAlignment="1">
      <alignment horizontal="left"/>
    </xf>
    <xf numFmtId="0" fontId="8" fillId="0" borderId="8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left" wrapText="1"/>
    </xf>
    <xf numFmtId="0" fontId="11" fillId="7" borderId="2" xfId="0" applyFont="1" applyFill="1" applyBorder="1" applyAlignment="1">
      <alignment horizontal="left" vertical="center" wrapText="1"/>
    </xf>
    <xf numFmtId="166" fontId="8" fillId="0" borderId="0" xfId="0" applyNumberFormat="1" applyFont="1"/>
    <xf numFmtId="166" fontId="8" fillId="3" borderId="1" xfId="3" applyNumberFormat="1" applyFont="1" applyFill="1" applyBorder="1" applyAlignment="1"/>
    <xf numFmtId="0" fontId="11" fillId="6" borderId="11" xfId="0" applyFont="1" applyFill="1" applyBorder="1" applyAlignment="1">
      <alignment wrapText="1"/>
    </xf>
    <xf numFmtId="0" fontId="11" fillId="6" borderId="1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vertical="center" wrapText="1"/>
    </xf>
    <xf numFmtId="165" fontId="8" fillId="0" borderId="12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vertical="center" wrapText="1"/>
    </xf>
    <xf numFmtId="165" fontId="8" fillId="0" borderId="13" xfId="0" applyNumberFormat="1" applyFont="1" applyFill="1" applyBorder="1" applyAlignment="1">
      <alignment horizontal="center" vertical="center" wrapText="1"/>
    </xf>
    <xf numFmtId="166" fontId="8" fillId="0" borderId="10" xfId="3" applyNumberFormat="1" applyFont="1" applyFill="1" applyBorder="1" applyAlignment="1"/>
    <xf numFmtId="0" fontId="8" fillId="3" borderId="0" xfId="3" applyNumberFormat="1" applyFont="1" applyFill="1" applyBorder="1" applyAlignment="1"/>
    <xf numFmtId="166" fontId="8" fillId="3" borderId="0" xfId="3" applyNumberFormat="1" applyFont="1" applyFill="1" applyBorder="1" applyAlignment="1"/>
    <xf numFmtId="0" fontId="8" fillId="2" borderId="14" xfId="3" applyNumberFormat="1" applyFont="1" applyFill="1" applyBorder="1" applyAlignment="1"/>
    <xf numFmtId="166" fontId="8" fillId="0" borderId="15" xfId="3" applyNumberFormat="1" applyFont="1" applyFill="1" applyBorder="1" applyAlignment="1"/>
    <xf numFmtId="4" fontId="8" fillId="0" borderId="0" xfId="0" applyNumberFormat="1" applyFont="1"/>
    <xf numFmtId="0" fontId="8" fillId="0" borderId="0" xfId="7" applyNumberFormat="1" applyFont="1" applyFill="1" applyBorder="1" applyAlignment="1"/>
    <xf numFmtId="0" fontId="8" fillId="0" borderId="0" xfId="7" applyFont="1"/>
    <xf numFmtId="167" fontId="8" fillId="0" borderId="0" xfId="7" applyNumberFormat="1" applyFont="1" applyFill="1" applyBorder="1" applyAlignment="1"/>
    <xf numFmtId="0" fontId="16" fillId="0" borderId="0" xfId="1" applyFont="1" applyAlignment="1" applyProtection="1">
      <alignment horizontal="center" vertical="center" wrapText="1"/>
    </xf>
    <xf numFmtId="0" fontId="8" fillId="2" borderId="1" xfId="7" applyNumberFormat="1" applyFont="1" applyFill="1" applyBorder="1" applyAlignment="1"/>
    <xf numFmtId="0" fontId="8" fillId="0" borderId="1" xfId="7" applyNumberFormat="1" applyFont="1" applyFill="1" applyBorder="1" applyAlignment="1"/>
    <xf numFmtId="0" fontId="8" fillId="2" borderId="1" xfId="7" applyFont="1" applyFill="1" applyBorder="1" applyAlignment="1"/>
    <xf numFmtId="0" fontId="8" fillId="2" borderId="1" xfId="7" applyFont="1" applyFill="1" applyBorder="1" applyAlignment="1">
      <alignment wrapText="1"/>
    </xf>
    <xf numFmtId="166" fontId="8" fillId="3" borderId="1" xfId="7" applyNumberFormat="1" applyFont="1" applyFill="1" applyBorder="1" applyAlignment="1"/>
    <xf numFmtId="167" fontId="8" fillId="0" borderId="0" xfId="0" applyNumberFormat="1" applyFont="1" applyFill="1" applyBorder="1" applyAlignment="1"/>
    <xf numFmtId="0" fontId="8" fillId="2" borderId="1" xfId="0" applyNumberFormat="1" applyFont="1" applyFill="1" applyBorder="1" applyAlignment="1"/>
    <xf numFmtId="0" fontId="8" fillId="3" borderId="0" xfId="0" applyNumberFormat="1" applyFont="1" applyFill="1" applyBorder="1" applyAlignment="1"/>
    <xf numFmtId="0" fontId="8" fillId="2" borderId="1" xfId="7" applyNumberFormat="1" applyFont="1" applyFill="1" applyBorder="1" applyAlignment="1">
      <alignment wrapText="1"/>
    </xf>
    <xf numFmtId="0" fontId="17" fillId="3" borderId="0" xfId="0" applyFont="1" applyFill="1" applyBorder="1"/>
    <xf numFmtId="0" fontId="17" fillId="0" borderId="0" xfId="0" applyFont="1"/>
    <xf numFmtId="0" fontId="8" fillId="0" borderId="0" xfId="10" applyFont="1"/>
    <xf numFmtId="0" fontId="8" fillId="0" borderId="0" xfId="12" applyFont="1"/>
    <xf numFmtId="0" fontId="8" fillId="3" borderId="0" xfId="10" applyFont="1" applyFill="1"/>
    <xf numFmtId="0" fontId="11" fillId="0" borderId="0" xfId="10" applyFont="1" applyFill="1" applyBorder="1"/>
    <xf numFmtId="0" fontId="8" fillId="0" borderId="0" xfId="10" applyNumberFormat="1" applyFont="1" applyFill="1" applyBorder="1" applyAlignment="1"/>
    <xf numFmtId="167" fontId="8" fillId="0" borderId="0" xfId="10" applyNumberFormat="1" applyFont="1" applyFill="1" applyBorder="1" applyAlignment="1"/>
    <xf numFmtId="0" fontId="8" fillId="0" borderId="0" xfId="14" applyNumberFormat="1" applyFont="1" applyFill="1" applyBorder="1" applyAlignment="1"/>
    <xf numFmtId="166" fontId="8" fillId="3" borderId="10" xfId="3" applyNumberFormat="1" applyFont="1" applyFill="1" applyBorder="1" applyAlignment="1"/>
    <xf numFmtId="165" fontId="8" fillId="0" borderId="0" xfId="0" applyNumberFormat="1" applyFont="1" applyFill="1" applyBorder="1"/>
    <xf numFmtId="4" fontId="8" fillId="0" borderId="1" xfId="3" applyNumberFormat="1" applyFont="1" applyFill="1" applyBorder="1" applyAlignment="1"/>
    <xf numFmtId="0" fontId="8" fillId="3" borderId="0" xfId="12" applyFont="1" applyFill="1" applyBorder="1"/>
    <xf numFmtId="0" fontId="8" fillId="3" borderId="0" xfId="14" applyNumberFormat="1" applyFont="1" applyFill="1" applyBorder="1" applyAlignment="1"/>
    <xf numFmtId="0" fontId="8" fillId="3" borderId="0" xfId="14" applyFont="1" applyFill="1" applyBorder="1"/>
    <xf numFmtId="166" fontId="8" fillId="3" borderId="0" xfId="14" applyNumberFormat="1" applyFont="1" applyFill="1" applyBorder="1" applyAlignment="1"/>
    <xf numFmtId="0" fontId="8" fillId="0" borderId="0" xfId="12" applyNumberFormat="1" applyFont="1" applyFill="1" applyBorder="1" applyAlignment="1"/>
    <xf numFmtId="166" fontId="8" fillId="0" borderId="10" xfId="12" applyNumberFormat="1" applyFont="1" applyFill="1" applyBorder="1" applyAlignment="1"/>
    <xf numFmtId="0" fontId="8" fillId="2" borderId="10" xfId="12" applyNumberFormat="1" applyFont="1" applyFill="1" applyBorder="1" applyAlignment="1"/>
    <xf numFmtId="166" fontId="8" fillId="0" borderId="15" xfId="12" applyNumberFormat="1" applyFont="1" applyFill="1" applyBorder="1" applyAlignment="1"/>
    <xf numFmtId="0" fontId="8" fillId="2" borderId="15" xfId="12" applyNumberFormat="1" applyFont="1" applyFill="1" applyBorder="1" applyAlignment="1"/>
    <xf numFmtId="167" fontId="8" fillId="3" borderId="0" xfId="14" applyNumberFormat="1" applyFont="1" applyFill="1" applyBorder="1" applyAlignment="1"/>
    <xf numFmtId="0" fontId="8" fillId="0" borderId="10" xfId="12" applyFont="1" applyBorder="1"/>
    <xf numFmtId="0" fontId="8" fillId="2" borderId="14" xfId="12" applyNumberFormat="1" applyFont="1" applyFill="1" applyBorder="1" applyAlignment="1"/>
    <xf numFmtId="0" fontId="11" fillId="0" borderId="0" xfId="12" applyFont="1" applyFill="1" applyBorder="1"/>
    <xf numFmtId="0" fontId="11" fillId="0" borderId="0" xfId="12" applyFont="1" applyAlignment="1">
      <alignment horizontal="left" wrapText="1"/>
    </xf>
    <xf numFmtId="0" fontId="8" fillId="3" borderId="0" xfId="12" applyFont="1" applyFill="1"/>
    <xf numFmtId="0" fontId="8" fillId="3" borderId="0" xfId="0" applyFont="1" applyFill="1" applyBorder="1" applyAlignment="1"/>
    <xf numFmtId="0" fontId="8" fillId="3" borderId="0" xfId="0" applyFont="1" applyFill="1" applyAlignment="1"/>
    <xf numFmtId="0" fontId="8" fillId="3" borderId="0" xfId="10" applyFont="1" applyFill="1" applyBorder="1" applyAlignment="1"/>
    <xf numFmtId="0" fontId="8" fillId="0" borderId="0" xfId="0" applyFont="1" applyAlignment="1"/>
    <xf numFmtId="0" fontId="1" fillId="0" borderId="0" xfId="0" applyFont="1" applyFill="1" applyAlignment="1">
      <alignment vertical="center" wrapText="1"/>
    </xf>
    <xf numFmtId="3" fontId="8" fillId="0" borderId="0" xfId="0" applyNumberFormat="1" applyFont="1" applyAlignment="1">
      <alignment horizontal="center"/>
    </xf>
    <xf numFmtId="10" fontId="8" fillId="0" borderId="0" xfId="6" applyNumberFormat="1" applyFont="1" applyAlignment="1">
      <alignment horizontal="center"/>
    </xf>
    <xf numFmtId="164" fontId="8" fillId="0" borderId="0" xfId="6" applyNumberFormat="1" applyFont="1" applyFill="1" applyBorder="1" applyAlignment="1">
      <alignment horizontal="right"/>
    </xf>
    <xf numFmtId="4" fontId="8" fillId="0" borderId="1" xfId="7" applyNumberFormat="1" applyFont="1" applyFill="1" applyBorder="1" applyAlignment="1"/>
    <xf numFmtId="0" fontId="17" fillId="4" borderId="1" xfId="7" applyNumberFormat="1" applyFont="1" applyFill="1" applyBorder="1" applyAlignment="1"/>
    <xf numFmtId="4" fontId="17" fillId="0" borderId="1" xfId="7" applyNumberFormat="1" applyFont="1" applyFill="1" applyBorder="1" applyAlignment="1"/>
    <xf numFmtId="0" fontId="17" fillId="2" borderId="1" xfId="7" applyNumberFormat="1" applyFont="1" applyFill="1" applyBorder="1" applyAlignment="1"/>
    <xf numFmtId="0" fontId="18" fillId="0" borderId="0" xfId="12" applyFont="1" applyAlignment="1">
      <alignment horizontal="left" vertical="center" readingOrder="1"/>
    </xf>
    <xf numFmtId="0" fontId="11" fillId="0" borderId="0" xfId="10" applyFont="1" applyAlignment="1">
      <alignment horizontal="left"/>
    </xf>
    <xf numFmtId="9" fontId="8" fillId="2" borderId="1" xfId="3" applyNumberFormat="1" applyFont="1" applyFill="1" applyBorder="1" applyAlignment="1"/>
    <xf numFmtId="0" fontId="11" fillId="0" borderId="0" xfId="12" applyFont="1" applyAlignment="1">
      <alignment horizontal="left"/>
    </xf>
    <xf numFmtId="0" fontId="19" fillId="0" borderId="0" xfId="0" applyFont="1" applyAlignment="1">
      <alignment horizontal="left"/>
    </xf>
    <xf numFmtId="0" fontId="1" fillId="2" borderId="1" xfId="0" applyNumberFormat="1" applyFont="1" applyFill="1" applyBorder="1" applyAlignment="1"/>
    <xf numFmtId="0" fontId="20" fillId="0" borderId="0" xfId="0" applyNumberFormat="1" applyFont="1" applyFill="1" applyBorder="1" applyAlignment="1"/>
    <xf numFmtId="167" fontId="20" fillId="0" borderId="0" xfId="0" applyNumberFormat="1" applyFont="1" applyFill="1" applyBorder="1" applyAlignment="1"/>
    <xf numFmtId="0" fontId="20" fillId="2" borderId="1" xfId="0" applyNumberFormat="1" applyFont="1" applyFill="1" applyBorder="1" applyAlignment="1"/>
    <xf numFmtId="3" fontId="20" fillId="0" borderId="1" xfId="0" applyNumberFormat="1" applyFont="1" applyFill="1" applyBorder="1" applyAlignment="1"/>
    <xf numFmtId="0" fontId="20" fillId="0" borderId="1" xfId="0" applyNumberFormat="1" applyFont="1" applyFill="1" applyBorder="1" applyAlignment="1"/>
    <xf numFmtId="4" fontId="20" fillId="0" borderId="1" xfId="0" applyNumberFormat="1" applyFont="1" applyFill="1" applyBorder="1" applyAlignment="1"/>
    <xf numFmtId="166" fontId="20" fillId="0" borderId="1" xfId="0" applyNumberFormat="1" applyFont="1" applyFill="1" applyBorder="1" applyAlignment="1"/>
    <xf numFmtId="0" fontId="17" fillId="0" borderId="0" xfId="7" applyNumberFormat="1" applyFont="1" applyFill="1" applyBorder="1" applyAlignment="1"/>
    <xf numFmtId="0" fontId="17" fillId="0" borderId="0" xfId="7" applyFont="1" applyFill="1"/>
    <xf numFmtId="0" fontId="17" fillId="0" borderId="0" xfId="0" applyFont="1" applyFill="1" applyBorder="1"/>
    <xf numFmtId="167" fontId="17" fillId="0" borderId="0" xfId="7" applyNumberFormat="1" applyFont="1" applyFill="1" applyBorder="1" applyAlignment="1"/>
    <xf numFmtId="0" fontId="0" fillId="0" borderId="0" xfId="0" applyFill="1"/>
    <xf numFmtId="3" fontId="20" fillId="0" borderId="0" xfId="0" applyNumberFormat="1" applyFont="1" applyFill="1" applyBorder="1" applyAlignment="1"/>
    <xf numFmtId="0" fontId="0" fillId="0" borderId="0" xfId="0" applyFill="1" applyBorder="1"/>
    <xf numFmtId="0" fontId="8" fillId="8" borderId="10" xfId="0" applyFont="1" applyFill="1" applyBorder="1"/>
    <xf numFmtId="0" fontId="8" fillId="2" borderId="10" xfId="3" applyNumberFormat="1" applyFont="1" applyFill="1" applyBorder="1" applyAlignment="1"/>
    <xf numFmtId="0" fontId="8" fillId="0" borderId="10" xfId="0" applyFont="1" applyBorder="1"/>
    <xf numFmtId="166" fontId="8" fillId="0" borderId="0" xfId="0" applyNumberFormat="1" applyFont="1" applyFill="1"/>
    <xf numFmtId="0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3" borderId="0" xfId="0" applyNumberFormat="1" applyFont="1" applyFill="1" applyBorder="1" applyAlignment="1"/>
    <xf numFmtId="167" fontId="1" fillId="3" borderId="0" xfId="0" applyNumberFormat="1" applyFont="1" applyFill="1" applyBorder="1" applyAlignment="1"/>
    <xf numFmtId="0" fontId="0" fillId="3" borderId="0" xfId="0" applyFill="1" applyBorder="1"/>
    <xf numFmtId="3" fontId="1" fillId="3" borderId="0" xfId="0" applyNumberFormat="1" applyFont="1" applyFill="1" applyBorder="1" applyAlignment="1"/>
    <xf numFmtId="0" fontId="20" fillId="2" borderId="1" xfId="0" applyNumberFormat="1" applyFont="1" applyFill="1" applyBorder="1" applyAlignment="1">
      <alignment wrapText="1"/>
    </xf>
    <xf numFmtId="0" fontId="20" fillId="2" borderId="16" xfId="0" applyNumberFormat="1" applyFont="1" applyFill="1" applyBorder="1" applyAlignment="1"/>
    <xf numFmtId="0" fontId="8" fillId="2" borderId="16" xfId="7" applyNumberFormat="1" applyFont="1" applyFill="1" applyBorder="1" applyAlignment="1"/>
    <xf numFmtId="0" fontId="1" fillId="2" borderId="16" xfId="0" applyNumberFormat="1" applyFont="1" applyFill="1" applyBorder="1" applyAlignment="1"/>
    <xf numFmtId="4" fontId="8" fillId="0" borderId="16" xfId="7" applyNumberFormat="1" applyFont="1" applyFill="1" applyBorder="1" applyAlignment="1"/>
    <xf numFmtId="0" fontId="8" fillId="0" borderId="16" xfId="7" applyNumberFormat="1" applyFont="1" applyFill="1" applyBorder="1" applyAlignment="1"/>
    <xf numFmtId="0" fontId="20" fillId="2" borderId="10" xfId="0" applyNumberFormat="1" applyFont="1" applyFill="1" applyBorder="1" applyAlignment="1"/>
    <xf numFmtId="0" fontId="8" fillId="2" borderId="10" xfId="7" applyNumberFormat="1" applyFont="1" applyFill="1" applyBorder="1" applyAlignment="1"/>
    <xf numFmtId="0" fontId="8" fillId="0" borderId="10" xfId="7" applyNumberFormat="1" applyFont="1" applyFill="1" applyBorder="1" applyAlignment="1"/>
    <xf numFmtId="3" fontId="1" fillId="0" borderId="0" xfId="0" applyNumberFormat="1" applyFont="1" applyFill="1" applyBorder="1" applyAlignment="1"/>
    <xf numFmtId="0" fontId="8" fillId="2" borderId="17" xfId="7" applyNumberFormat="1" applyFont="1" applyFill="1" applyBorder="1" applyAlignment="1"/>
    <xf numFmtId="4" fontId="8" fillId="0" borderId="17" xfId="7" applyNumberFormat="1" applyFont="1" applyFill="1" applyBorder="1" applyAlignment="1"/>
    <xf numFmtId="0" fontId="1" fillId="2" borderId="17" xfId="0" applyNumberFormat="1" applyFont="1" applyFill="1" applyBorder="1" applyAlignment="1"/>
    <xf numFmtId="0" fontId="8" fillId="0" borderId="17" xfId="7" applyNumberFormat="1" applyFont="1" applyFill="1" applyBorder="1" applyAlignment="1"/>
    <xf numFmtId="0" fontId="1" fillId="2" borderId="10" xfId="0" applyNumberFormat="1" applyFont="1" applyFill="1" applyBorder="1" applyAlignment="1"/>
    <xf numFmtId="4" fontId="8" fillId="0" borderId="10" xfId="7" applyNumberFormat="1" applyFont="1" applyFill="1" applyBorder="1" applyAlignment="1"/>
    <xf numFmtId="0" fontId="11" fillId="0" borderId="0" xfId="7" applyNumberFormat="1" applyFont="1" applyFill="1" applyBorder="1" applyAlignment="1"/>
    <xf numFmtId="2" fontId="20" fillId="0" borderId="1" xfId="0" applyNumberFormat="1" applyFont="1" applyFill="1" applyBorder="1" applyAlignment="1"/>
    <xf numFmtId="2" fontId="20" fillId="0" borderId="16" xfId="0" applyNumberFormat="1" applyFont="1" applyFill="1" applyBorder="1" applyAlignment="1"/>
    <xf numFmtId="0" fontId="20" fillId="0" borderId="16" xfId="0" applyNumberFormat="1" applyFont="1" applyFill="1" applyBorder="1" applyAlignment="1"/>
    <xf numFmtId="4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7" applyNumberFormat="1" applyFont="1" applyFill="1" applyBorder="1" applyAlignment="1"/>
    <xf numFmtId="49" fontId="8" fillId="0" borderId="0" xfId="0" applyNumberFormat="1" applyFont="1" applyFill="1" applyBorder="1"/>
    <xf numFmtId="0" fontId="1" fillId="9" borderId="1" xfId="0" applyNumberFormat="1" applyFont="1" applyFill="1" applyBorder="1" applyAlignment="1"/>
    <xf numFmtId="3" fontId="1" fillId="9" borderId="1" xfId="0" applyNumberFormat="1" applyFont="1" applyFill="1" applyBorder="1" applyAlignment="1"/>
    <xf numFmtId="0" fontId="8" fillId="3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3" applyNumberFormat="1" applyFont="1" applyFill="1" applyBorder="1" applyAlignment="1">
      <alignment wrapText="1"/>
    </xf>
    <xf numFmtId="3" fontId="8" fillId="0" borderId="0" xfId="3" applyNumberFormat="1" applyFont="1" applyFill="1" applyBorder="1" applyAlignment="1">
      <alignment wrapText="1"/>
    </xf>
    <xf numFmtId="0" fontId="17" fillId="3" borderId="0" xfId="0" applyFont="1" applyFill="1" applyBorder="1" applyAlignment="1">
      <alignment wrapText="1"/>
    </xf>
    <xf numFmtId="0" fontId="20" fillId="3" borderId="0" xfId="0" applyNumberFormat="1" applyFont="1" applyFill="1" applyBorder="1" applyAlignment="1"/>
    <xf numFmtId="0" fontId="20" fillId="3" borderId="0" xfId="0" applyNumberFormat="1" applyFont="1" applyFill="1" applyBorder="1" applyAlignment="1">
      <alignment wrapText="1"/>
    </xf>
    <xf numFmtId="3" fontId="20" fillId="3" borderId="0" xfId="0" applyNumberFormat="1" applyFont="1" applyFill="1" applyBorder="1" applyAlignment="1"/>
    <xf numFmtId="0" fontId="20" fillId="2" borderId="14" xfId="0" applyNumberFormat="1" applyFont="1" applyFill="1" applyBorder="1" applyAlignment="1"/>
    <xf numFmtId="0" fontId="1" fillId="2" borderId="18" xfId="0" applyNumberFormat="1" applyFont="1" applyFill="1" applyBorder="1" applyAlignment="1"/>
    <xf numFmtId="0" fontId="20" fillId="0" borderId="0" xfId="0" applyNumberFormat="1" applyFont="1" applyFill="1" applyBorder="1" applyAlignment="1">
      <alignment wrapText="1"/>
    </xf>
    <xf numFmtId="3" fontId="22" fillId="4" borderId="1" xfId="0" applyNumberFormat="1" applyFont="1" applyFill="1" applyBorder="1" applyAlignment="1"/>
    <xf numFmtId="166" fontId="17" fillId="0" borderId="1" xfId="3" applyNumberFormat="1" applyFont="1" applyFill="1" applyBorder="1" applyAlignment="1"/>
    <xf numFmtId="0" fontId="11" fillId="0" borderId="0" xfId="3" applyFont="1"/>
    <xf numFmtId="0" fontId="5" fillId="0" borderId="0" xfId="7" applyFill="1"/>
    <xf numFmtId="0" fontId="1" fillId="2" borderId="10" xfId="0" applyNumberFormat="1" applyFont="1" applyFill="1" applyBorder="1" applyAlignment="1">
      <alignment wrapText="1"/>
    </xf>
    <xf numFmtId="166" fontId="17" fillId="3" borderId="1" xfId="3" applyNumberFormat="1" applyFont="1" applyFill="1" applyBorder="1" applyAlignment="1"/>
    <xf numFmtId="0" fontId="8" fillId="0" borderId="0" xfId="7" applyFont="1" applyFill="1" applyBorder="1"/>
    <xf numFmtId="4" fontId="17" fillId="0" borderId="0" xfId="7" applyNumberFormat="1" applyFont="1" applyFill="1" applyBorder="1" applyAlignment="1"/>
    <xf numFmtId="4" fontId="20" fillId="0" borderId="0" xfId="0" applyNumberFormat="1" applyFont="1" applyFill="1" applyBorder="1" applyAlignment="1"/>
    <xf numFmtId="166" fontId="20" fillId="0" borderId="0" xfId="0" applyNumberFormat="1" applyFont="1" applyFill="1" applyBorder="1" applyAlignment="1"/>
    <xf numFmtId="0" fontId="1" fillId="0" borderId="0" xfId="10"/>
    <xf numFmtId="0" fontId="1" fillId="0" borderId="0" xfId="10" applyNumberFormat="1" applyFont="1" applyFill="1" applyBorder="1" applyAlignment="1"/>
    <xf numFmtId="166" fontId="1" fillId="0" borderId="1" xfId="10" applyNumberFormat="1" applyFont="1" applyFill="1" applyBorder="1" applyAlignment="1"/>
    <xf numFmtId="166" fontId="22" fillId="0" borderId="1" xfId="10" applyNumberFormat="1" applyFont="1" applyFill="1" applyBorder="1" applyAlignment="1"/>
    <xf numFmtId="0" fontId="1" fillId="2" borderId="1" xfId="10" applyNumberFormat="1" applyFont="1" applyFill="1" applyBorder="1" applyAlignment="1"/>
    <xf numFmtId="3" fontId="1" fillId="0" borderId="1" xfId="10" applyNumberFormat="1" applyFont="1" applyFill="1" applyBorder="1" applyAlignment="1"/>
    <xf numFmtId="0" fontId="22" fillId="0" borderId="0" xfId="10" applyFont="1"/>
    <xf numFmtId="0" fontId="22" fillId="0" borderId="0" xfId="10" applyNumberFormat="1" applyFont="1" applyFill="1" applyBorder="1" applyAlignment="1"/>
    <xf numFmtId="167" fontId="1" fillId="0" borderId="0" xfId="10" applyNumberFormat="1" applyFont="1" applyFill="1" applyBorder="1" applyAlignment="1"/>
    <xf numFmtId="0" fontId="22" fillId="0" borderId="1" xfId="10" applyNumberFormat="1" applyFont="1" applyFill="1" applyBorder="1" applyAlignment="1"/>
    <xf numFmtId="0" fontId="1" fillId="0" borderId="1" xfId="10" applyNumberFormat="1" applyFont="1" applyFill="1" applyBorder="1" applyAlignment="1"/>
    <xf numFmtId="4" fontId="20" fillId="0" borderId="16" xfId="0" applyNumberFormat="1" applyFont="1" applyFill="1" applyBorder="1" applyAlignment="1"/>
    <xf numFmtId="4" fontId="17" fillId="0" borderId="16" xfId="7" applyNumberFormat="1" applyFont="1" applyFill="1" applyBorder="1" applyAlignment="1"/>
    <xf numFmtId="3" fontId="20" fillId="0" borderId="16" xfId="0" applyNumberFormat="1" applyFont="1" applyFill="1" applyBorder="1" applyAlignment="1"/>
    <xf numFmtId="0" fontId="17" fillId="2" borderId="10" xfId="7" applyNumberFormat="1" applyFont="1" applyFill="1" applyBorder="1" applyAlignment="1"/>
    <xf numFmtId="0" fontId="22" fillId="2" borderId="1" xfId="7" applyNumberFormat="1" applyFont="1" applyFill="1" applyBorder="1" applyAlignment="1"/>
    <xf numFmtId="0" fontId="5" fillId="0" borderId="0" xfId="7"/>
    <xf numFmtId="0" fontId="1" fillId="0" borderId="0" xfId="7" applyNumberFormat="1" applyFont="1" applyFill="1" applyBorder="1" applyAlignment="1"/>
    <xf numFmtId="0" fontId="1" fillId="2" borderId="1" xfId="7" applyNumberFormat="1" applyFont="1" applyFill="1" applyBorder="1" applyAlignment="1"/>
    <xf numFmtId="4" fontId="22" fillId="0" borderId="1" xfId="7" applyNumberFormat="1" applyFont="1" applyFill="1" applyBorder="1" applyAlignment="1"/>
    <xf numFmtId="166" fontId="22" fillId="0" borderId="1" xfId="7" applyNumberFormat="1" applyFont="1" applyFill="1" applyBorder="1" applyAlignment="1"/>
    <xf numFmtId="0" fontId="22" fillId="2" borderId="1" xfId="10" applyNumberFormat="1" applyFont="1" applyFill="1" applyBorder="1" applyAlignment="1"/>
    <xf numFmtId="0" fontId="8" fillId="0" borderId="0" xfId="10" applyFont="1" applyFill="1" applyBorder="1"/>
    <xf numFmtId="0" fontId="11" fillId="0" borderId="0" xfId="10" applyFont="1"/>
    <xf numFmtId="0" fontId="5" fillId="0" borderId="0" xfId="7"/>
    <xf numFmtId="0" fontId="1" fillId="0" borderId="0" xfId="7" applyNumberFormat="1" applyFont="1" applyFill="1" applyBorder="1" applyAlignment="1"/>
    <xf numFmtId="0" fontId="11" fillId="0" borderId="0" xfId="0" applyFont="1" applyFill="1" applyBorder="1" applyAlignment="1">
      <alignment horizontal="center" vertical="center" wrapText="1"/>
    </xf>
    <xf numFmtId="166" fontId="1" fillId="0" borderId="0" xfId="7" applyNumberFormat="1" applyFont="1" applyFill="1" applyBorder="1" applyAlignment="1"/>
    <xf numFmtId="3" fontId="1" fillId="0" borderId="0" xfId="7" applyNumberFormat="1" applyFont="1" applyFill="1" applyBorder="1" applyAlignment="1"/>
    <xf numFmtId="0" fontId="22" fillId="0" borderId="0" xfId="0" applyNumberFormat="1" applyFont="1" applyFill="1" applyBorder="1" applyAlignment="1"/>
    <xf numFmtId="166" fontId="22" fillId="0" borderId="0" xfId="7" applyNumberFormat="1" applyFont="1" applyFill="1" applyBorder="1" applyAlignment="1"/>
    <xf numFmtId="166" fontId="1" fillId="0" borderId="0" xfId="10" applyNumberFormat="1" applyFont="1" applyFill="1" applyBorder="1" applyAlignment="1"/>
    <xf numFmtId="3" fontId="1" fillId="0" borderId="0" xfId="10" applyNumberFormat="1" applyFont="1" applyFill="1" applyBorder="1" applyAlignment="1"/>
    <xf numFmtId="0" fontId="1" fillId="0" borderId="0" xfId="10" applyFill="1" applyBorder="1"/>
    <xf numFmtId="4" fontId="8" fillId="0" borderId="0" xfId="6" applyNumberFormat="1" applyFont="1" applyFill="1" applyBorder="1"/>
    <xf numFmtId="165" fontId="1" fillId="0" borderId="0" xfId="0" applyNumberFormat="1" applyFont="1" applyFill="1" applyBorder="1" applyAlignment="1"/>
    <xf numFmtId="166" fontId="8" fillId="0" borderId="0" xfId="0" applyNumberFormat="1" applyFont="1" applyFill="1" applyBorder="1"/>
    <xf numFmtId="164" fontId="1" fillId="0" borderId="0" xfId="6" applyNumberFormat="1" applyFont="1" applyFill="1" applyBorder="1" applyAlignment="1"/>
    <xf numFmtId="3" fontId="20" fillId="5" borderId="1" xfId="0" applyNumberFormat="1" applyFont="1" applyFill="1" applyBorder="1" applyAlignment="1"/>
    <xf numFmtId="10" fontId="8" fillId="0" borderId="0" xfId="6" applyNumberFormat="1" applyFont="1"/>
    <xf numFmtId="10" fontId="8" fillId="0" borderId="0" xfId="6" applyNumberFormat="1" applyFont="1" applyFill="1" applyBorder="1"/>
    <xf numFmtId="9" fontId="8" fillId="0" borderId="0" xfId="6" applyFont="1" applyFill="1" applyBorder="1"/>
    <xf numFmtId="4" fontId="8" fillId="5" borderId="10" xfId="7" applyNumberFormat="1" applyFont="1" applyFill="1" applyBorder="1" applyAlignment="1"/>
    <xf numFmtId="0" fontId="8" fillId="0" borderId="0" xfId="10" applyFont="1" applyFill="1"/>
    <xf numFmtId="0" fontId="8" fillId="0" borderId="0" xfId="12" applyFont="1" applyFill="1"/>
    <xf numFmtId="0" fontId="8" fillId="0" borderId="0" xfId="12" applyFont="1" applyFill="1" applyBorder="1"/>
    <xf numFmtId="0" fontId="8" fillId="0" borderId="0" xfId="14" applyFont="1" applyFill="1" applyBorder="1"/>
    <xf numFmtId="166" fontId="8" fillId="0" borderId="0" xfId="14" applyNumberFormat="1" applyFont="1" applyFill="1" applyBorder="1" applyAlignment="1"/>
    <xf numFmtId="167" fontId="8" fillId="0" borderId="0" xfId="14" applyNumberFormat="1" applyFont="1" applyFill="1" applyBorder="1" applyAlignment="1"/>
    <xf numFmtId="166" fontId="8" fillId="0" borderId="19" xfId="3" applyNumberFormat="1" applyFont="1" applyFill="1" applyBorder="1" applyAlignment="1"/>
    <xf numFmtId="0" fontId="8" fillId="0" borderId="0" xfId="12" applyFont="1" applyBorder="1"/>
    <xf numFmtId="166" fontId="1" fillId="0" borderId="20" xfId="10" applyNumberFormat="1" applyFont="1" applyFill="1" applyBorder="1" applyAlignment="1"/>
    <xf numFmtId="166" fontId="1" fillId="0" borderId="21" xfId="10" applyNumberFormat="1" applyFont="1" applyFill="1" applyBorder="1" applyAlignment="1"/>
    <xf numFmtId="10" fontId="8" fillId="0" borderId="0" xfId="6" applyNumberFormat="1" applyFont="1" applyFill="1"/>
    <xf numFmtId="0" fontId="1" fillId="0" borderId="0" xfId="0" applyFont="1" applyAlignment="1">
      <alignment horizontal="left"/>
    </xf>
    <xf numFmtId="0" fontId="11" fillId="0" borderId="0" xfId="12" applyFont="1" applyAlignment="1">
      <alignment horizontal="left" vertical="center" readingOrder="1"/>
    </xf>
    <xf numFmtId="0" fontId="22" fillId="2" borderId="1" xfId="15" applyNumberFormat="1" applyFont="1" applyFill="1" applyBorder="1" applyAlignment="1"/>
    <xf numFmtId="0" fontId="23" fillId="2" borderId="1" xfId="15" applyNumberFormat="1" applyFont="1" applyFill="1" applyBorder="1" applyAlignment="1"/>
    <xf numFmtId="166" fontId="23" fillId="0" borderId="1" xfId="15" applyNumberFormat="1" applyFont="1" applyFill="1" applyBorder="1" applyAlignment="1"/>
    <xf numFmtId="3" fontId="23" fillId="0" borderId="1" xfId="15" applyNumberFormat="1" applyFont="1" applyFill="1" applyBorder="1" applyAlignment="1"/>
    <xf numFmtId="166" fontId="22" fillId="0" borderId="1" xfId="15" applyNumberFormat="1" applyFont="1" applyFill="1" applyBorder="1" applyAlignment="1"/>
    <xf numFmtId="0" fontId="8" fillId="3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7" borderId="22" xfId="0" applyFont="1" applyFill="1" applyBorder="1" applyAlignment="1">
      <alignment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" fillId="0" borderId="0" xfId="12" applyFont="1" applyAlignment="1">
      <alignment horizontal="left"/>
    </xf>
    <xf numFmtId="0" fontId="19" fillId="0" borderId="0" xfId="12" applyFont="1" applyAlignment="1">
      <alignment horizontal="left"/>
    </xf>
    <xf numFmtId="0" fontId="8" fillId="0" borderId="8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0" xfId="0" quotePrefix="1" applyFont="1" applyBorder="1" applyAlignment="1">
      <alignment horizontal="left" wrapText="1"/>
    </xf>
    <xf numFmtId="0" fontId="11" fillId="6" borderId="6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</cellXfs>
  <cellStyles count="16">
    <cellStyle name="Hyperlink" xfId="1" builtinId="8"/>
    <cellStyle name="Normal" xfId="0" builtinId="0"/>
    <cellStyle name="Normal 2" xfId="2"/>
    <cellStyle name="Normal 3" xfId="3"/>
    <cellStyle name="Normal 4" xfId="4"/>
    <cellStyle name="Normal 5" xfId="15"/>
    <cellStyle name="Normal 7" xfId="5"/>
    <cellStyle name="Normal 7 2" xfId="12"/>
    <cellStyle name="Percent" xfId="6" builtinId="5"/>
    <cellStyle name="Standard 2" xfId="7"/>
    <cellStyle name="Standard 3" xfId="8"/>
    <cellStyle name="Standard 4" xfId="9"/>
    <cellStyle name="Standard 4 2" xfId="14"/>
    <cellStyle name="Standard 5" xfId="10"/>
    <cellStyle name="Standard 6" xfId="11"/>
    <cellStyle name="Standard 6 2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AFAC"/>
      <rgbColor rgb="006A2E91"/>
      <rgbColor rgb="004E72B8"/>
      <rgbColor rgb="00E1D921"/>
      <rgbColor rgb="00B9D981"/>
      <rgbColor rgb="00B7E2E1"/>
      <rgbColor rgb="00CEEBE9"/>
      <rgbColor rgb="00A387BE"/>
      <rgbColor rgb="0000AFAC"/>
      <rgbColor rgb="006A2E91"/>
      <rgbColor rgb="004E72B8"/>
      <rgbColor rgb="00E1D921"/>
      <rgbColor rgb="00B9D981"/>
      <rgbColor rgb="00B7E2E1"/>
      <rgbColor rgb="00CEEBE9"/>
      <rgbColor rgb="00A387BE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87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Packaging waste generated by packaging material, EU, 2016 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8.0930703085483058E-3"/>
          <c:y val="7.99824038711483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772812541072731"/>
          <c:y val="0.22793196549356062"/>
          <c:w val="0.53888888888888886"/>
          <c:h val="0.89814814814814814"/>
        </c:manualLayout>
      </c:layout>
      <c:pieChart>
        <c:varyColors val="1"/>
        <c:ser>
          <c:idx val="1"/>
          <c:order val="1"/>
          <c:cat>
            <c:strRef>
              <c:f>'Figure 1'!$B$50:$B$54</c:f>
              <c:strCache>
                <c:ptCount val="5"/>
                <c:pt idx="0">
                  <c:v>Paper and cardboard </c:v>
                </c:pt>
                <c:pt idx="1">
                  <c:v>Plastic </c:v>
                </c:pt>
                <c:pt idx="2">
                  <c:v>Glass</c:v>
                </c:pt>
                <c:pt idx="3">
                  <c:v>Wood</c:v>
                </c:pt>
                <c:pt idx="4">
                  <c:v>Metal</c:v>
                </c:pt>
              </c:strCache>
            </c:strRef>
          </c:cat>
          <c:val>
            <c:numRef>
              <c:f>'Figure 1'!$D$50:$D$54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A22-4888-8917-634A5E08FA14}"/>
            </c:ext>
          </c:extLst>
        </c:ser>
        <c:ser>
          <c:idx val="2"/>
          <c:order val="2"/>
          <c:cat>
            <c:strRef>
              <c:f>'Figure 1'!$B$50:$B$54</c:f>
              <c:strCache>
                <c:ptCount val="5"/>
                <c:pt idx="0">
                  <c:v>Paper and cardboard </c:v>
                </c:pt>
                <c:pt idx="1">
                  <c:v>Plastic </c:v>
                </c:pt>
                <c:pt idx="2">
                  <c:v>Glass</c:v>
                </c:pt>
                <c:pt idx="3">
                  <c:v>Wood</c:v>
                </c:pt>
                <c:pt idx="4">
                  <c:v>Metal</c:v>
                </c:pt>
              </c:strCache>
            </c:strRef>
          </c:cat>
          <c:val>
            <c:numRef>
              <c:f>'Figure 1'!$E$50:$E$54</c:f>
              <c:numCache>
                <c:formatCode>0.00%</c:formatCode>
                <c:ptCount val="5"/>
                <c:pt idx="0">
                  <c:v>0.4084601275825076</c:v>
                </c:pt>
                <c:pt idx="1">
                  <c:v>0.18804000507561514</c:v>
                </c:pt>
                <c:pt idx="2">
                  <c:v>0.18753244356262039</c:v>
                </c:pt>
                <c:pt idx="3">
                  <c:v>0.16082778668573869</c:v>
                </c:pt>
                <c:pt idx="4">
                  <c:v>5.244033268350079E-2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2-4888-8917-634A5E08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0"/>
          <c:order val="0"/>
          <c:spPr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'Figure 1'!$B$50:$B$54</c:f>
              <c:strCache>
                <c:ptCount val="5"/>
                <c:pt idx="0">
                  <c:v>Paper and cardboard </c:v>
                </c:pt>
                <c:pt idx="1">
                  <c:v>Plastic </c:v>
                </c:pt>
                <c:pt idx="2">
                  <c:v>Glass</c:v>
                </c:pt>
                <c:pt idx="3">
                  <c:v>Wood</c:v>
                </c:pt>
                <c:pt idx="4">
                  <c:v>Metal</c:v>
                </c:pt>
              </c:strCache>
            </c:strRef>
          </c:cat>
          <c:val>
            <c:numRef>
              <c:f>'Figure 1'!$C$50:$C$54</c:f>
              <c:numCache>
                <c:formatCode>#,##0</c:formatCode>
                <c:ptCount val="5"/>
                <c:pt idx="0">
                  <c:v>35409000</c:v>
                </c:pt>
                <c:pt idx="1">
                  <c:v>16301000</c:v>
                </c:pt>
                <c:pt idx="2">
                  <c:v>16257000</c:v>
                </c:pt>
                <c:pt idx="3">
                  <c:v>13942000</c:v>
                </c:pt>
                <c:pt idx="4">
                  <c:v>4546000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2-4888-8917-634A5E08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Recovery rate for all packaging waste, 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 %)</a:t>
            </a:r>
          </a:p>
        </c:rich>
      </c:tx>
      <c:layout>
        <c:manualLayout>
          <c:xMode val="edge"/>
          <c:yMode val="edge"/>
          <c:x val="6.6666666666666671E-3"/>
          <c:y val="9.13465835029149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976377952755916E-2"/>
          <c:y val="0.14799890743732014"/>
          <c:w val="0.91869028871391079"/>
          <c:h val="0.49862701409776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10'!$F$68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10'!$E$69:$E$102</c:f>
              <c:strCache>
                <c:ptCount val="34"/>
                <c:pt idx="0">
                  <c:v>EU-28 (¹)</c:v>
                </c:pt>
                <c:pt idx="2">
                  <c:v>Finland</c:v>
                </c:pt>
                <c:pt idx="3">
                  <c:v>Belgium</c:v>
                </c:pt>
                <c:pt idx="4">
                  <c:v>Luxembourg</c:v>
                </c:pt>
                <c:pt idx="5">
                  <c:v>Germany </c:v>
                </c:pt>
                <c:pt idx="6">
                  <c:v>Denmark</c:v>
                </c:pt>
                <c:pt idx="7">
                  <c:v>Austria</c:v>
                </c:pt>
                <c:pt idx="8">
                  <c:v>Netherlands</c:v>
                </c:pt>
                <c:pt idx="9">
                  <c:v>Ireland</c:v>
                </c:pt>
                <c:pt idx="10">
                  <c:v>Estonia</c:v>
                </c:pt>
                <c:pt idx="11">
                  <c:v>Slovenia</c:v>
                </c:pt>
                <c:pt idx="12">
                  <c:v>Czechia</c:v>
                </c:pt>
                <c:pt idx="13">
                  <c:v>Italy</c:v>
                </c:pt>
                <c:pt idx="14">
                  <c:v>Spain</c:v>
                </c:pt>
                <c:pt idx="15">
                  <c:v>France</c:v>
                </c:pt>
                <c:pt idx="16">
                  <c:v>United Kingdom</c:v>
                </c:pt>
                <c:pt idx="17">
                  <c:v>Sweden</c:v>
                </c:pt>
                <c:pt idx="18">
                  <c:v>Lithuania</c:v>
                </c:pt>
                <c:pt idx="19">
                  <c:v>Slovakia</c:v>
                </c:pt>
                <c:pt idx="20">
                  <c:v>Greece</c:v>
                </c:pt>
                <c:pt idx="21">
                  <c:v>Portugal</c:v>
                </c:pt>
                <c:pt idx="22">
                  <c:v>Bulgaria</c:v>
                </c:pt>
                <c:pt idx="23">
                  <c:v>Romania</c:v>
                </c:pt>
                <c:pt idx="24">
                  <c:v>Poland</c:v>
                </c:pt>
                <c:pt idx="25">
                  <c:v>Latvia</c:v>
                </c:pt>
                <c:pt idx="26">
                  <c:v>Cyprus (¹)</c:v>
                </c:pt>
                <c:pt idx="27">
                  <c:v>Hungary</c:v>
                </c:pt>
                <c:pt idx="28">
                  <c:v>Croatia</c:v>
                </c:pt>
                <c:pt idx="29">
                  <c:v>Malta</c:v>
                </c:pt>
                <c:pt idx="31">
                  <c:v>Norway</c:v>
                </c:pt>
                <c:pt idx="32">
                  <c:v>Liechtenstein</c:v>
                </c:pt>
                <c:pt idx="33">
                  <c:v>Iceland</c:v>
                </c:pt>
              </c:strCache>
            </c:strRef>
          </c:cat>
          <c:val>
            <c:numRef>
              <c:f>'Figure 10'!$F$69:$F$102</c:f>
              <c:numCache>
                <c:formatCode>General</c:formatCode>
                <c:ptCount val="34"/>
                <c:pt idx="0">
                  <c:v>80.3</c:v>
                </c:pt>
                <c:pt idx="2" formatCode="#,##0.0">
                  <c:v>109.8</c:v>
                </c:pt>
                <c:pt idx="3" formatCode="#,##0.0">
                  <c:v>99.8</c:v>
                </c:pt>
                <c:pt idx="4" formatCode="#,##0.0">
                  <c:v>97.3</c:v>
                </c:pt>
                <c:pt idx="5" formatCode="#,##0.0">
                  <c:v>97.2</c:v>
                </c:pt>
                <c:pt idx="6" formatCode="#,##0.0">
                  <c:v>96.1</c:v>
                </c:pt>
                <c:pt idx="7" formatCode="#,##0.0">
                  <c:v>95.7</c:v>
                </c:pt>
                <c:pt idx="8" formatCode="#,##0.0">
                  <c:v>94.7</c:v>
                </c:pt>
                <c:pt idx="9" formatCode="#,##0.0">
                  <c:v>87.6</c:v>
                </c:pt>
                <c:pt idx="10" formatCode="#,##0.0">
                  <c:v>83.8</c:v>
                </c:pt>
                <c:pt idx="11" formatCode="#,##0.0">
                  <c:v>81.099999999999994</c:v>
                </c:pt>
                <c:pt idx="12" formatCode="#,##0.0">
                  <c:v>79.900000000000006</c:v>
                </c:pt>
                <c:pt idx="13" formatCode="#,##0">
                  <c:v>78</c:v>
                </c:pt>
                <c:pt idx="14" formatCode="#,##0.0">
                  <c:v>76.8</c:v>
                </c:pt>
                <c:pt idx="15" formatCode="#,##0.0">
                  <c:v>75.599999999999994</c:v>
                </c:pt>
                <c:pt idx="16" formatCode="#,##0.0">
                  <c:v>71.400000000000006</c:v>
                </c:pt>
                <c:pt idx="17" formatCode="#,##0">
                  <c:v>71</c:v>
                </c:pt>
                <c:pt idx="18" formatCode="#,##0.0">
                  <c:v>69.7</c:v>
                </c:pt>
                <c:pt idx="19" formatCode="#,##0.0">
                  <c:v>69.5</c:v>
                </c:pt>
                <c:pt idx="20">
                  <c:v>67.2</c:v>
                </c:pt>
                <c:pt idx="21" formatCode="#,##0">
                  <c:v>64</c:v>
                </c:pt>
                <c:pt idx="22" formatCode="#,##0.0">
                  <c:v>63.8</c:v>
                </c:pt>
                <c:pt idx="23">
                  <c:v>62.3</c:v>
                </c:pt>
                <c:pt idx="24" formatCode="#,##0.0">
                  <c:v>61.7</c:v>
                </c:pt>
                <c:pt idx="25" formatCode="#,##0.0">
                  <c:v>60.2</c:v>
                </c:pt>
                <c:pt idx="26" formatCode="#,##0.0">
                  <c:v>59.9</c:v>
                </c:pt>
                <c:pt idx="27" formatCode="#,##0.0">
                  <c:v>59.9</c:v>
                </c:pt>
                <c:pt idx="28" formatCode="#,##0.0">
                  <c:v>54.7</c:v>
                </c:pt>
                <c:pt idx="29" formatCode="#,##0.0">
                  <c:v>39.700000000000003</c:v>
                </c:pt>
                <c:pt idx="31" formatCode="#,##0.0">
                  <c:v>96.4</c:v>
                </c:pt>
                <c:pt idx="32" formatCode="#,##0.0">
                  <c:v>92.2</c:v>
                </c:pt>
                <c:pt idx="33" formatCode="#,##0.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F-4AE2-A1E3-E4F32197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2384"/>
        <c:axId val="148433920"/>
      </c:barChart>
      <c:lineChart>
        <c:grouping val="standard"/>
        <c:varyColors val="0"/>
        <c:ser>
          <c:idx val="1"/>
          <c:order val="1"/>
          <c:tx>
            <c:strRef>
              <c:f>'Figure 10'!$G$68</c:f>
              <c:strCache>
                <c:ptCount val="1"/>
                <c:pt idx="0">
                  <c:v>Target: 60 %</c:v>
                </c:pt>
              </c:strCache>
            </c:strRef>
          </c:tx>
          <c:marker>
            <c:symbol val="none"/>
          </c:marker>
          <c:cat>
            <c:strRef>
              <c:f>'Figure 10'!$E$69:$E$102</c:f>
              <c:strCache>
                <c:ptCount val="34"/>
                <c:pt idx="0">
                  <c:v>EU-28 (¹)</c:v>
                </c:pt>
                <c:pt idx="2">
                  <c:v>Finland</c:v>
                </c:pt>
                <c:pt idx="3">
                  <c:v>Belgium</c:v>
                </c:pt>
                <c:pt idx="4">
                  <c:v>Luxembourg</c:v>
                </c:pt>
                <c:pt idx="5">
                  <c:v>Germany </c:v>
                </c:pt>
                <c:pt idx="6">
                  <c:v>Denmark</c:v>
                </c:pt>
                <c:pt idx="7">
                  <c:v>Austria</c:v>
                </c:pt>
                <c:pt idx="8">
                  <c:v>Netherlands</c:v>
                </c:pt>
                <c:pt idx="9">
                  <c:v>Ireland</c:v>
                </c:pt>
                <c:pt idx="10">
                  <c:v>Estonia</c:v>
                </c:pt>
                <c:pt idx="11">
                  <c:v>Slovenia</c:v>
                </c:pt>
                <c:pt idx="12">
                  <c:v>Czechia</c:v>
                </c:pt>
                <c:pt idx="13">
                  <c:v>Italy</c:v>
                </c:pt>
                <c:pt idx="14">
                  <c:v>Spain</c:v>
                </c:pt>
                <c:pt idx="15">
                  <c:v>France</c:v>
                </c:pt>
                <c:pt idx="16">
                  <c:v>United Kingdom</c:v>
                </c:pt>
                <c:pt idx="17">
                  <c:v>Sweden</c:v>
                </c:pt>
                <c:pt idx="18">
                  <c:v>Lithuania</c:v>
                </c:pt>
                <c:pt idx="19">
                  <c:v>Slovakia</c:v>
                </c:pt>
                <c:pt idx="20">
                  <c:v>Greece</c:v>
                </c:pt>
                <c:pt idx="21">
                  <c:v>Portugal</c:v>
                </c:pt>
                <c:pt idx="22">
                  <c:v>Bulgaria</c:v>
                </c:pt>
                <c:pt idx="23">
                  <c:v>Romania</c:v>
                </c:pt>
                <c:pt idx="24">
                  <c:v>Poland</c:v>
                </c:pt>
                <c:pt idx="25">
                  <c:v>Latvia</c:v>
                </c:pt>
                <c:pt idx="26">
                  <c:v>Cyprus (¹)</c:v>
                </c:pt>
                <c:pt idx="27">
                  <c:v>Hungary</c:v>
                </c:pt>
                <c:pt idx="28">
                  <c:v>Croatia</c:v>
                </c:pt>
                <c:pt idx="29">
                  <c:v>Malta</c:v>
                </c:pt>
                <c:pt idx="31">
                  <c:v>Norway</c:v>
                </c:pt>
                <c:pt idx="32">
                  <c:v>Liechtenstein</c:v>
                </c:pt>
                <c:pt idx="33">
                  <c:v>Iceland</c:v>
                </c:pt>
              </c:strCache>
            </c:strRef>
          </c:cat>
          <c:val>
            <c:numRef>
              <c:f>'Figure 10'!$G$69:$G$102</c:f>
              <c:numCache>
                <c:formatCode>General</c:formatCode>
                <c:ptCount val="34"/>
                <c:pt idx="2" formatCode="#,##0.0">
                  <c:v>60</c:v>
                </c:pt>
                <c:pt idx="3" formatCode="#,##0.0">
                  <c:v>60</c:v>
                </c:pt>
                <c:pt idx="4" formatCode="#,##0.0">
                  <c:v>60</c:v>
                </c:pt>
                <c:pt idx="5" formatCode="#,##0.0">
                  <c:v>60</c:v>
                </c:pt>
                <c:pt idx="6" formatCode="#,##0.0">
                  <c:v>60</c:v>
                </c:pt>
                <c:pt idx="7" formatCode="#,##0.0">
                  <c:v>60</c:v>
                </c:pt>
                <c:pt idx="8" formatCode="#,##0.0">
                  <c:v>60</c:v>
                </c:pt>
                <c:pt idx="9" formatCode="#,##0.0">
                  <c:v>60</c:v>
                </c:pt>
                <c:pt idx="10" formatCode="#,##0.0">
                  <c:v>60</c:v>
                </c:pt>
                <c:pt idx="11" formatCode="#,##0.0">
                  <c:v>60</c:v>
                </c:pt>
                <c:pt idx="12" formatCode="#,##0.0">
                  <c:v>60</c:v>
                </c:pt>
                <c:pt idx="13" formatCode="#,##0.0">
                  <c:v>60</c:v>
                </c:pt>
                <c:pt idx="14" formatCode="#,##0.0">
                  <c:v>60</c:v>
                </c:pt>
                <c:pt idx="15" formatCode="#,##0.0">
                  <c:v>60</c:v>
                </c:pt>
                <c:pt idx="16" formatCode="#,##0.0">
                  <c:v>60</c:v>
                </c:pt>
                <c:pt idx="17" formatCode="#,##0.0">
                  <c:v>60</c:v>
                </c:pt>
                <c:pt idx="18" formatCode="#,##0.0">
                  <c:v>60</c:v>
                </c:pt>
                <c:pt idx="19" formatCode="#,##0.0">
                  <c:v>60</c:v>
                </c:pt>
                <c:pt idx="20" formatCode="#,##0.0">
                  <c:v>60</c:v>
                </c:pt>
                <c:pt idx="21" formatCode="#,##0.0">
                  <c:v>60</c:v>
                </c:pt>
                <c:pt idx="22" formatCode="#,##0.0">
                  <c:v>60</c:v>
                </c:pt>
                <c:pt idx="23" formatCode="#,##0.0">
                  <c:v>60</c:v>
                </c:pt>
                <c:pt idx="24" formatCode="#,##0.0">
                  <c:v>60</c:v>
                </c:pt>
                <c:pt idx="25" formatCode="#,##0.0">
                  <c:v>60</c:v>
                </c:pt>
                <c:pt idx="26" formatCode="#,##0.0">
                  <c:v>60</c:v>
                </c:pt>
                <c:pt idx="27" formatCode="#,##0.0">
                  <c:v>60</c:v>
                </c:pt>
                <c:pt idx="28" formatCode="#,##0.0">
                  <c:v>60</c:v>
                </c:pt>
                <c:pt idx="29" formatCode="#,##0.0">
                  <c:v>60</c:v>
                </c:pt>
                <c:pt idx="31" formatCode="#,##0.0">
                  <c:v>60</c:v>
                </c:pt>
                <c:pt idx="32" formatCode="#,##0.0">
                  <c:v>60</c:v>
                </c:pt>
                <c:pt idx="33" formatCode="#,##0.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F-4AE2-A1E3-E4F32197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2384"/>
        <c:axId val="148433920"/>
      </c:lineChart>
      <c:catAx>
        <c:axId val="148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8433920"/>
        <c:crosses val="autoZero"/>
        <c:auto val="1"/>
        <c:lblAlgn val="ctr"/>
        <c:lblOffset val="100"/>
        <c:noMultiLvlLbl val="0"/>
      </c:catAx>
      <c:valAx>
        <c:axId val="148433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8432384"/>
        <c:crosses val="autoZero"/>
        <c:crossBetween val="between"/>
        <c:majorUnit val="2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74409448818898E-2"/>
          <c:y val="1.9535568769959256E-2"/>
          <c:w val="0.93463398950131238"/>
          <c:h val="0.679548783173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 (deleted from SE)'!$B$60:$B$94</c:f>
              <c:strCache>
                <c:ptCount val="35"/>
                <c:pt idx="0">
                  <c:v>EU-28</c:v>
                </c:pt>
                <c:pt idx="2">
                  <c:v>Germany</c:v>
                </c:pt>
                <c:pt idx="3">
                  <c:v>Belgium</c:v>
                </c:pt>
                <c:pt idx="4">
                  <c:v>Austria</c:v>
                </c:pt>
                <c:pt idx="5">
                  <c:v>Netherlands</c:v>
                </c:pt>
                <c:pt idx="6">
                  <c:v>Finland</c:v>
                </c:pt>
                <c:pt idx="7">
                  <c:v>Slovenia</c:v>
                </c:pt>
                <c:pt idx="8">
                  <c:v>Luxembourg</c:v>
                </c:pt>
                <c:pt idx="9">
                  <c:v>Ireland</c:v>
                </c:pt>
                <c:pt idx="10">
                  <c:v>Sweden</c:v>
                </c:pt>
                <c:pt idx="11">
                  <c:v>Denmark</c:v>
                </c:pt>
                <c:pt idx="12">
                  <c:v>Estonia</c:v>
                </c:pt>
                <c:pt idx="13">
                  <c:v>Italy</c:v>
                </c:pt>
                <c:pt idx="14">
                  <c:v>France</c:v>
                </c:pt>
                <c:pt idx="15">
                  <c:v>Czech Republic</c:v>
                </c:pt>
                <c:pt idx="16">
                  <c:v>Spain</c:v>
                </c:pt>
                <c:pt idx="17">
                  <c:v>United Kingdom</c:v>
                </c:pt>
                <c:pt idx="18">
                  <c:v>Slovakia</c:v>
                </c:pt>
                <c:pt idx="19">
                  <c:v>Portugal</c:v>
                </c:pt>
                <c:pt idx="20">
                  <c:v>Hungary</c:v>
                </c:pt>
                <c:pt idx="21">
                  <c:v>Cyprus</c:v>
                </c:pt>
                <c:pt idx="22">
                  <c:v>Lithuania</c:v>
                </c:pt>
                <c:pt idx="23">
                  <c:v>Greece</c:v>
                </c:pt>
                <c:pt idx="25">
                  <c:v>Bulgaria</c:v>
                </c:pt>
                <c:pt idx="26">
                  <c:v>Croatia</c:v>
                </c:pt>
                <c:pt idx="27">
                  <c:v>Romania (¹)</c:v>
                </c:pt>
                <c:pt idx="28">
                  <c:v>Latvia</c:v>
                </c:pt>
                <c:pt idx="29">
                  <c:v>Poland</c:v>
                </c:pt>
                <c:pt idx="30">
                  <c:v>Malta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 (¹)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00AFAC"/>
                  </a:solidFill>
                  <a:prstDash val="solid"/>
                  <a:round/>
                </a14:hiddenLine>
              </a:ext>
            </a:extLst>
          </c:spPr>
          <c:invertIfNegative val="0"/>
          <c:cat>
            <c:strRef>
              <c:f>'Figure 8 (deleted from SE)'!$B$60:$B$94</c:f>
              <c:strCache>
                <c:ptCount val="35"/>
                <c:pt idx="0">
                  <c:v>EU-28</c:v>
                </c:pt>
                <c:pt idx="2">
                  <c:v>Germany</c:v>
                </c:pt>
                <c:pt idx="3">
                  <c:v>Belgium</c:v>
                </c:pt>
                <c:pt idx="4">
                  <c:v>Austria</c:v>
                </c:pt>
                <c:pt idx="5">
                  <c:v>Netherlands</c:v>
                </c:pt>
                <c:pt idx="6">
                  <c:v>Finland</c:v>
                </c:pt>
                <c:pt idx="7">
                  <c:v>Slovenia</c:v>
                </c:pt>
                <c:pt idx="8">
                  <c:v>Luxembourg</c:v>
                </c:pt>
                <c:pt idx="9">
                  <c:v>Ireland</c:v>
                </c:pt>
                <c:pt idx="10">
                  <c:v>Sweden</c:v>
                </c:pt>
                <c:pt idx="11">
                  <c:v>Denmark</c:v>
                </c:pt>
                <c:pt idx="12">
                  <c:v>Estonia</c:v>
                </c:pt>
                <c:pt idx="13">
                  <c:v>Italy</c:v>
                </c:pt>
                <c:pt idx="14">
                  <c:v>France</c:v>
                </c:pt>
                <c:pt idx="15">
                  <c:v>Czech Republic</c:v>
                </c:pt>
                <c:pt idx="16">
                  <c:v>Spain</c:v>
                </c:pt>
                <c:pt idx="17">
                  <c:v>United Kingdom</c:v>
                </c:pt>
                <c:pt idx="18">
                  <c:v>Slovakia</c:v>
                </c:pt>
                <c:pt idx="19">
                  <c:v>Portugal</c:v>
                </c:pt>
                <c:pt idx="20">
                  <c:v>Hungary</c:v>
                </c:pt>
                <c:pt idx="21">
                  <c:v>Cyprus</c:v>
                </c:pt>
                <c:pt idx="22">
                  <c:v>Lithuania</c:v>
                </c:pt>
                <c:pt idx="23">
                  <c:v>Greece</c:v>
                </c:pt>
                <c:pt idx="25">
                  <c:v>Bulgaria</c:v>
                </c:pt>
                <c:pt idx="26">
                  <c:v>Croatia</c:v>
                </c:pt>
                <c:pt idx="27">
                  <c:v>Romania (¹)</c:v>
                </c:pt>
                <c:pt idx="28">
                  <c:v>Latvia</c:v>
                </c:pt>
                <c:pt idx="29">
                  <c:v>Poland</c:v>
                </c:pt>
                <c:pt idx="30">
                  <c:v>Malta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 (¹)</c:v>
                </c:pt>
              </c:strCache>
            </c:strRef>
          </c:cat>
          <c:val>
            <c:numRef>
              <c:f>'Figure 8 (deleted from SE)'!$C$60:$C$94</c:f>
              <c:numCache>
                <c:formatCode>0.0</c:formatCode>
                <c:ptCount val="35"/>
                <c:pt idx="0">
                  <c:v>79.2</c:v>
                </c:pt>
                <c:pt idx="2">
                  <c:v>97.7</c:v>
                </c:pt>
                <c:pt idx="3">
                  <c:v>96.6</c:v>
                </c:pt>
                <c:pt idx="4">
                  <c:v>96.1</c:v>
                </c:pt>
                <c:pt idx="5">
                  <c:v>93.9</c:v>
                </c:pt>
                <c:pt idx="6">
                  <c:v>93.2</c:v>
                </c:pt>
                <c:pt idx="7">
                  <c:v>92.5</c:v>
                </c:pt>
                <c:pt idx="8">
                  <c:v>91.8</c:v>
                </c:pt>
                <c:pt idx="9">
                  <c:v>88.1</c:v>
                </c:pt>
                <c:pt idx="10">
                  <c:v>87.4</c:v>
                </c:pt>
                <c:pt idx="11">
                  <c:v>85.6</c:v>
                </c:pt>
                <c:pt idx="12">
                  <c:v>77.7</c:v>
                </c:pt>
                <c:pt idx="13">
                  <c:v>76.5</c:v>
                </c:pt>
                <c:pt idx="14">
                  <c:v>75.400000000000006</c:v>
                </c:pt>
                <c:pt idx="15">
                  <c:v>74.7</c:v>
                </c:pt>
                <c:pt idx="16">
                  <c:v>73.099999999999994</c:v>
                </c:pt>
                <c:pt idx="17">
                  <c:v>72.7</c:v>
                </c:pt>
                <c:pt idx="18">
                  <c:v>69.5</c:v>
                </c:pt>
                <c:pt idx="19">
                  <c:v>64.8</c:v>
                </c:pt>
                <c:pt idx="20">
                  <c:v>60.3</c:v>
                </c:pt>
                <c:pt idx="21">
                  <c:v>56.6</c:v>
                </c:pt>
                <c:pt idx="22">
                  <c:v>53.9</c:v>
                </c:pt>
                <c:pt idx="23">
                  <c:v>52.8</c:v>
                </c:pt>
                <c:pt idx="25">
                  <c:v>66</c:v>
                </c:pt>
                <c:pt idx="26">
                  <c:v>58.8</c:v>
                </c:pt>
                <c:pt idx="27">
                  <c:v>57.4</c:v>
                </c:pt>
                <c:pt idx="28">
                  <c:v>54.5</c:v>
                </c:pt>
                <c:pt idx="29">
                  <c:v>50.4</c:v>
                </c:pt>
                <c:pt idx="30">
                  <c:v>38.200000000000003</c:v>
                </c:pt>
                <c:pt idx="32">
                  <c:v>93.2</c:v>
                </c:pt>
                <c:pt idx="33">
                  <c:v>90.9</c:v>
                </c:pt>
                <c:pt idx="34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7-4035-9050-8D109182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148516864"/>
        <c:axId val="148518400"/>
      </c:barChart>
      <c:catAx>
        <c:axId val="1485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8518400"/>
        <c:crosses val="autoZero"/>
        <c:auto val="1"/>
        <c:lblAlgn val="ctr"/>
        <c:lblOffset val="100"/>
        <c:noMultiLvlLbl val="0"/>
      </c:catAx>
      <c:valAx>
        <c:axId val="14851840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8516864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07742782152228E-2"/>
          <c:y val="2.4447472745292367E-2"/>
          <c:w val="0.93630065616797897"/>
          <c:h val="0.674515471864332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AFAC"/>
            </a:solidFill>
            <a:ln>
              <a:solidFill>
                <a:srgbClr val="00AFAC"/>
              </a:solidFill>
              <a:prstDash val="solid"/>
            </a:ln>
          </c:spPr>
          <c:invertIfNegative val="0"/>
          <c:cat>
            <c:strRef>
              <c:f>'Figure 9 (deleted from SE)'!$B$61:$B$95</c:f>
              <c:strCache>
                <c:ptCount val="35"/>
                <c:pt idx="0">
                  <c:v>EU-28</c:v>
                </c:pt>
                <c:pt idx="2">
                  <c:v>Belgium</c:v>
                </c:pt>
                <c:pt idx="3">
                  <c:v>Sweden</c:v>
                </c:pt>
                <c:pt idx="4">
                  <c:v>Germany</c:v>
                </c:pt>
                <c:pt idx="5">
                  <c:v>Netherlands</c:v>
                </c:pt>
                <c:pt idx="6">
                  <c:v>Ireland</c:v>
                </c:pt>
                <c:pt idx="7">
                  <c:v>Czech Republic</c:v>
                </c:pt>
                <c:pt idx="8">
                  <c:v>Slovenia</c:v>
                </c:pt>
                <c:pt idx="9">
                  <c:v>Italy</c:v>
                </c:pt>
                <c:pt idx="10">
                  <c:v>Spain</c:v>
                </c:pt>
                <c:pt idx="11">
                  <c:v>Austria</c:v>
                </c:pt>
                <c:pt idx="12">
                  <c:v>France</c:v>
                </c:pt>
                <c:pt idx="13">
                  <c:v>Slovakia</c:v>
                </c:pt>
                <c:pt idx="14">
                  <c:v>Denmark</c:v>
                </c:pt>
                <c:pt idx="15">
                  <c:v>United Kingdom</c:v>
                </c:pt>
                <c:pt idx="16">
                  <c:v>Luxembourg</c:v>
                </c:pt>
                <c:pt idx="17">
                  <c:v>Portugal</c:v>
                </c:pt>
                <c:pt idx="18">
                  <c:v>Estonia</c:v>
                </c:pt>
                <c:pt idx="19">
                  <c:v>Finland</c:v>
                </c:pt>
                <c:pt idx="20">
                  <c:v>Cyprus</c:v>
                </c:pt>
                <c:pt idx="21">
                  <c:v>Lithuania</c:v>
                </c:pt>
                <c:pt idx="22">
                  <c:v>Greece</c:v>
                </c:pt>
                <c:pt idx="23">
                  <c:v>Hungary</c:v>
                </c:pt>
                <c:pt idx="25">
                  <c:v>Bulgaria</c:v>
                </c:pt>
                <c:pt idx="26">
                  <c:v>Croatia</c:v>
                </c:pt>
                <c:pt idx="27">
                  <c:v>Romania (¹)</c:v>
                </c:pt>
                <c:pt idx="28">
                  <c:v>Latvia</c:v>
                </c:pt>
                <c:pt idx="29">
                  <c:v>Malta</c:v>
                </c:pt>
                <c:pt idx="30">
                  <c:v>Poland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Iceland (¹)</c:v>
                </c:pt>
              </c:strCache>
            </c:strRef>
          </c:cat>
          <c:val>
            <c:numRef>
              <c:f>'Figure 9 (deleted from SE)'!$C$61:$C$95</c:f>
              <c:numCache>
                <c:formatCode>0.0</c:formatCode>
                <c:ptCount val="35"/>
                <c:pt idx="0">
                  <c:v>65.3</c:v>
                </c:pt>
                <c:pt idx="2">
                  <c:v>78.7</c:v>
                </c:pt>
                <c:pt idx="3">
                  <c:v>71.900000000000006</c:v>
                </c:pt>
                <c:pt idx="4">
                  <c:v>71.8</c:v>
                </c:pt>
                <c:pt idx="5">
                  <c:v>70.5</c:v>
                </c:pt>
                <c:pt idx="6">
                  <c:v>70.2</c:v>
                </c:pt>
                <c:pt idx="7">
                  <c:v>69.900000000000006</c:v>
                </c:pt>
                <c:pt idx="8">
                  <c:v>69</c:v>
                </c:pt>
                <c:pt idx="9">
                  <c:v>66.7</c:v>
                </c:pt>
                <c:pt idx="10">
                  <c:v>66.599999999999994</c:v>
                </c:pt>
                <c:pt idx="11">
                  <c:v>66.599999999999994</c:v>
                </c:pt>
                <c:pt idx="12">
                  <c:v>66.400000000000006</c:v>
                </c:pt>
                <c:pt idx="13">
                  <c:v>65.900000000000006</c:v>
                </c:pt>
                <c:pt idx="14">
                  <c:v>64.8</c:v>
                </c:pt>
                <c:pt idx="15">
                  <c:v>64.599999999999994</c:v>
                </c:pt>
                <c:pt idx="16">
                  <c:v>62.8</c:v>
                </c:pt>
                <c:pt idx="17">
                  <c:v>61.5</c:v>
                </c:pt>
                <c:pt idx="18">
                  <c:v>58.4</c:v>
                </c:pt>
                <c:pt idx="19">
                  <c:v>58</c:v>
                </c:pt>
                <c:pt idx="20">
                  <c:v>56.6</c:v>
                </c:pt>
                <c:pt idx="21">
                  <c:v>53.5</c:v>
                </c:pt>
                <c:pt idx="22">
                  <c:v>52.4</c:v>
                </c:pt>
                <c:pt idx="23">
                  <c:v>49.2</c:v>
                </c:pt>
                <c:pt idx="25">
                  <c:v>65.7</c:v>
                </c:pt>
                <c:pt idx="26">
                  <c:v>58.8</c:v>
                </c:pt>
                <c:pt idx="27">
                  <c:v>56.8</c:v>
                </c:pt>
                <c:pt idx="28">
                  <c:v>51</c:v>
                </c:pt>
                <c:pt idx="29">
                  <c:v>38.1</c:v>
                </c:pt>
                <c:pt idx="30">
                  <c:v>36.1</c:v>
                </c:pt>
                <c:pt idx="32">
                  <c:v>54.5</c:v>
                </c:pt>
                <c:pt idx="33">
                  <c:v>50.3</c:v>
                </c:pt>
                <c:pt idx="34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8-44CF-B1E2-E6F27E71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48967424"/>
        <c:axId val="148968960"/>
      </c:barChart>
      <c:catAx>
        <c:axId val="148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8968960"/>
        <c:crosses val="autoZero"/>
        <c:auto val="1"/>
        <c:lblAlgn val="ctr"/>
        <c:lblOffset val="100"/>
        <c:noMultiLvlLbl val="0"/>
      </c:catAx>
      <c:valAx>
        <c:axId val="1489689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8967424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Packaging waste generated by material, EU, 2007–2016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(million tonnes)</a:t>
            </a:r>
          </a:p>
        </c:rich>
      </c:tx>
      <c:layout>
        <c:manualLayout>
          <c:xMode val="edge"/>
          <c:yMode val="edge"/>
          <c:x val="6.6666666666666671E-3"/>
          <c:y val="1.186173420889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128477690288715E-2"/>
          <c:y val="0.19424640511231409"/>
          <c:w val="0.89585275590551183"/>
          <c:h val="0.66494103340455823"/>
        </c:manualLayout>
      </c:layout>
      <c:areaChart>
        <c:grouping val="stacked"/>
        <c:varyColors val="0"/>
        <c:ser>
          <c:idx val="0"/>
          <c:order val="0"/>
          <c:tx>
            <c:strRef>
              <c:f>'Figure 2'!$B$58</c:f>
              <c:strCache>
                <c:ptCount val="1"/>
                <c:pt idx="0">
                  <c:v>Paper and cardboard </c:v>
                </c:pt>
              </c:strCache>
            </c:strRef>
          </c:tx>
          <c:cat>
            <c:numRef>
              <c:f>'Figure 2'!$C$57:$L$57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2'!$C$58:$L$58</c:f>
              <c:numCache>
                <c:formatCode>#,##0.00</c:formatCode>
                <c:ptCount val="10"/>
                <c:pt idx="0">
                  <c:v>31.664999999999999</c:v>
                </c:pt>
                <c:pt idx="1">
                  <c:v>31.334</c:v>
                </c:pt>
                <c:pt idx="2">
                  <c:v>29.856999999999999</c:v>
                </c:pt>
                <c:pt idx="3">
                  <c:v>31.295000000000002</c:v>
                </c:pt>
                <c:pt idx="4">
                  <c:v>31.853000000000002</c:v>
                </c:pt>
                <c:pt idx="5">
                  <c:v>31.527252000000001</c:v>
                </c:pt>
                <c:pt idx="6">
                  <c:v>32.325254999999999</c:v>
                </c:pt>
                <c:pt idx="7">
                  <c:v>34.082566999999997</c:v>
                </c:pt>
                <c:pt idx="8">
                  <c:v>34.864203000000003</c:v>
                </c:pt>
                <c:pt idx="9">
                  <c:v>35.414000000000001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AA1-9176-A3A4F3B9E1E9}"/>
            </c:ext>
          </c:extLst>
        </c:ser>
        <c:ser>
          <c:idx val="4"/>
          <c:order val="1"/>
          <c:tx>
            <c:strRef>
              <c:f>'Figure 2'!$B$59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'Figure 2'!$C$57:$L$57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2'!$C$59:$L$59</c:f>
              <c:numCache>
                <c:formatCode>#,##0.00</c:formatCode>
                <c:ptCount val="10"/>
                <c:pt idx="0">
                  <c:v>16.54</c:v>
                </c:pt>
                <c:pt idx="1">
                  <c:v>16.757000000000001</c:v>
                </c:pt>
                <c:pt idx="2">
                  <c:v>16.058</c:v>
                </c:pt>
                <c:pt idx="3">
                  <c:v>15.936</c:v>
                </c:pt>
                <c:pt idx="4">
                  <c:v>16.215</c:v>
                </c:pt>
                <c:pt idx="5">
                  <c:v>15.731907</c:v>
                </c:pt>
                <c:pt idx="6">
                  <c:v>15.679788</c:v>
                </c:pt>
                <c:pt idx="7">
                  <c:v>15.73746</c:v>
                </c:pt>
                <c:pt idx="8">
                  <c:v>15.872811</c:v>
                </c:pt>
                <c:pt idx="9">
                  <c:v>16.260000000000002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8-4AA1-9176-A3A4F3B9E1E9}"/>
            </c:ext>
          </c:extLst>
        </c:ser>
        <c:ser>
          <c:idx val="1"/>
          <c:order val="2"/>
          <c:tx>
            <c:strRef>
              <c:f>'Figure 2'!$B$60</c:f>
              <c:strCache>
                <c:ptCount val="1"/>
                <c:pt idx="0">
                  <c:v>Plastic 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'Figure 2'!$C$57:$L$57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2'!$C$60:$L$60</c:f>
              <c:numCache>
                <c:formatCode>#,##0.00</c:formatCode>
                <c:ptCount val="10"/>
                <c:pt idx="0">
                  <c:v>15.03</c:v>
                </c:pt>
                <c:pt idx="1">
                  <c:v>15.016999999999999</c:v>
                </c:pt>
                <c:pt idx="2">
                  <c:v>14.641</c:v>
                </c:pt>
                <c:pt idx="3">
                  <c:v>14.834</c:v>
                </c:pt>
                <c:pt idx="4">
                  <c:v>14.994999999999999</c:v>
                </c:pt>
                <c:pt idx="5">
                  <c:v>15.101072</c:v>
                </c:pt>
                <c:pt idx="6">
                  <c:v>15.004579</c:v>
                </c:pt>
                <c:pt idx="7">
                  <c:v>15.405371000000001</c:v>
                </c:pt>
                <c:pt idx="8">
                  <c:v>15.926833</c:v>
                </c:pt>
                <c:pt idx="9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8-4AA1-9176-A3A4F3B9E1E9}"/>
            </c:ext>
          </c:extLst>
        </c:ser>
        <c:ser>
          <c:idx val="2"/>
          <c:order val="3"/>
          <c:tx>
            <c:strRef>
              <c:f>'Figure 2'!$B$61</c:f>
              <c:strCache>
                <c:ptCount val="1"/>
                <c:pt idx="0">
                  <c:v>Wooden 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2'!$C$57:$L$57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2'!$C$61:$L$61</c:f>
              <c:numCache>
                <c:formatCode>#,##0.00</c:formatCode>
                <c:ptCount val="10"/>
                <c:pt idx="0">
                  <c:v>13.227</c:v>
                </c:pt>
                <c:pt idx="1">
                  <c:v>13.433999999999999</c:v>
                </c:pt>
                <c:pt idx="2">
                  <c:v>11.42</c:v>
                </c:pt>
                <c:pt idx="3">
                  <c:v>11.875</c:v>
                </c:pt>
                <c:pt idx="4">
                  <c:v>12.14</c:v>
                </c:pt>
                <c:pt idx="5">
                  <c:v>11.769373</c:v>
                </c:pt>
                <c:pt idx="6">
                  <c:v>11.84502</c:v>
                </c:pt>
                <c:pt idx="7">
                  <c:v>12.825628</c:v>
                </c:pt>
                <c:pt idx="8">
                  <c:v>13.393380000000001</c:v>
                </c:pt>
                <c:pt idx="9">
                  <c:v>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8-4AA1-9176-A3A4F3B9E1E9}"/>
            </c:ext>
          </c:extLst>
        </c:ser>
        <c:ser>
          <c:idx val="3"/>
          <c:order val="4"/>
          <c:tx>
            <c:strRef>
              <c:f>'Figure 2'!$B$62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'Figure 2'!$C$57:$L$57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2'!$C$62:$L$62</c:f>
              <c:numCache>
                <c:formatCode>#,##0.00</c:formatCode>
                <c:ptCount val="10"/>
                <c:pt idx="0">
                  <c:v>4.7939999999999996</c:v>
                </c:pt>
                <c:pt idx="1">
                  <c:v>4.9370000000000003</c:v>
                </c:pt>
                <c:pt idx="2">
                  <c:v>4.5540000000000003</c:v>
                </c:pt>
                <c:pt idx="3">
                  <c:v>4.5640000000000001</c:v>
                </c:pt>
                <c:pt idx="4">
                  <c:v>4.6219999999999999</c:v>
                </c:pt>
                <c:pt idx="5">
                  <c:v>4.5592699999999997</c:v>
                </c:pt>
                <c:pt idx="6">
                  <c:v>4.5166170000000001</c:v>
                </c:pt>
                <c:pt idx="7">
                  <c:v>4.525201</c:v>
                </c:pt>
                <c:pt idx="8">
                  <c:v>4.563993</c:v>
                </c:pt>
                <c:pt idx="9">
                  <c:v>4.5519999999999996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8-4AA1-9176-A3A4F3B9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4576"/>
        <c:axId val="143204736"/>
      </c:areaChart>
      <c:catAx>
        <c:axId val="14378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3204736"/>
        <c:crosses val="autoZero"/>
        <c:auto val="1"/>
        <c:lblAlgn val="ctr"/>
        <c:lblOffset val="100"/>
        <c:noMultiLvlLbl val="0"/>
      </c:catAx>
      <c:valAx>
        <c:axId val="1432047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3784576"/>
        <c:crosses val="autoZero"/>
        <c:crossBetween val="midCat"/>
        <c:majorUnit val="2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Packaging generated per inhabitant, EU, 2007–2016 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(kg per inhabitant)</a:t>
            </a:r>
          </a:p>
        </c:rich>
      </c:tx>
      <c:layout>
        <c:manualLayout>
          <c:xMode val="edge"/>
          <c:yMode val="edge"/>
          <c:x val="6.6666666666666671E-3"/>
          <c:y val="8.26188483518027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643044619422566E-2"/>
          <c:y val="0.12731629585224108"/>
          <c:w val="0.91869028871391079"/>
          <c:h val="0.67303232966611903"/>
        </c:manualLayout>
      </c:layout>
      <c:lineChart>
        <c:grouping val="standard"/>
        <c:varyColors val="0"/>
        <c:ser>
          <c:idx val="4"/>
          <c:order val="0"/>
          <c:tx>
            <c:strRef>
              <c:f>'Figure 3'!$B$50</c:f>
              <c:strCache>
                <c:ptCount val="1"/>
                <c:pt idx="0">
                  <c:v>Total packaging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3'!$C$50:$L$50</c:f>
              <c:numCache>
                <c:formatCode>0.00</c:formatCode>
                <c:ptCount val="10"/>
                <c:pt idx="0">
                  <c:v>163.27000000000001</c:v>
                </c:pt>
                <c:pt idx="1">
                  <c:v>163.06</c:v>
                </c:pt>
                <c:pt idx="2">
                  <c:v>152.78</c:v>
                </c:pt>
                <c:pt idx="3">
                  <c:v>156.30000000000001</c:v>
                </c:pt>
                <c:pt idx="4">
                  <c:v>159.11000000000001</c:v>
                </c:pt>
                <c:pt idx="5">
                  <c:v>156.35</c:v>
                </c:pt>
                <c:pt idx="6">
                  <c:v>157.25</c:v>
                </c:pt>
                <c:pt idx="7">
                  <c:v>163.08000000000001</c:v>
                </c:pt>
                <c:pt idx="8">
                  <c:v>166.55</c:v>
                </c:pt>
                <c:pt idx="9">
                  <c:v>169.68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9-4CD8-AE74-945546F0F2E2}"/>
            </c:ext>
          </c:extLst>
        </c:ser>
        <c:ser>
          <c:idx val="3"/>
          <c:order val="1"/>
          <c:tx>
            <c:strRef>
              <c:f>'Figure 3'!$B$51</c:f>
              <c:strCache>
                <c:ptCount val="1"/>
                <c:pt idx="0">
                  <c:v>Paper and cardboard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3'!$C$51:$L$51</c:f>
              <c:numCache>
                <c:formatCode>0.00</c:formatCode>
                <c:ptCount val="10"/>
                <c:pt idx="0">
                  <c:v>63.42</c:v>
                </c:pt>
                <c:pt idx="1">
                  <c:v>62.52</c:v>
                </c:pt>
                <c:pt idx="2">
                  <c:v>59.39</c:v>
                </c:pt>
                <c:pt idx="3">
                  <c:v>62.12</c:v>
                </c:pt>
                <c:pt idx="4">
                  <c:v>63.26</c:v>
                </c:pt>
                <c:pt idx="5">
                  <c:v>62.48</c:v>
                </c:pt>
                <c:pt idx="6">
                  <c:v>63.87</c:v>
                </c:pt>
                <c:pt idx="7">
                  <c:v>67.14</c:v>
                </c:pt>
                <c:pt idx="8">
                  <c:v>68.44</c:v>
                </c:pt>
                <c:pt idx="9" formatCode="General">
                  <c:v>69.31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9-4CD8-AE74-945546F0F2E2}"/>
            </c:ext>
          </c:extLst>
        </c:ser>
        <c:ser>
          <c:idx val="2"/>
          <c:order val="2"/>
          <c:tx>
            <c:strRef>
              <c:f>'Figure 3'!$B$52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 cmpd="sng" algn="ctr">
              <a:solidFill>
                <a:srgbClr val="286EB4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3'!$C$52:$L$52</c:f>
              <c:numCache>
                <c:formatCode>0.00</c:formatCode>
                <c:ptCount val="10"/>
                <c:pt idx="0">
                  <c:v>30.1</c:v>
                </c:pt>
                <c:pt idx="1">
                  <c:v>29.96</c:v>
                </c:pt>
                <c:pt idx="2">
                  <c:v>29.12</c:v>
                </c:pt>
                <c:pt idx="3">
                  <c:v>29.44</c:v>
                </c:pt>
                <c:pt idx="4">
                  <c:v>29.78</c:v>
                </c:pt>
                <c:pt idx="5">
                  <c:v>29.93</c:v>
                </c:pt>
                <c:pt idx="6">
                  <c:v>29.65</c:v>
                </c:pt>
                <c:pt idx="7">
                  <c:v>30.35</c:v>
                </c:pt>
                <c:pt idx="8">
                  <c:v>31.27</c:v>
                </c:pt>
                <c:pt idx="9" formatCode="General">
                  <c:v>31.91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9-4CD8-AE74-945546F0F2E2}"/>
            </c:ext>
          </c:extLst>
        </c:ser>
        <c:ser>
          <c:idx val="1"/>
          <c:order val="3"/>
          <c:tx>
            <c:strRef>
              <c:f>'Figure 3'!$B$54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 cmpd="sng" algn="ctr">
              <a:solidFill>
                <a:srgbClr val="D73C41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3'!$C$54:$L$54</c:f>
              <c:numCache>
                <c:formatCode>0.00</c:formatCode>
                <c:ptCount val="10"/>
                <c:pt idx="0">
                  <c:v>26.49</c:v>
                </c:pt>
                <c:pt idx="1">
                  <c:v>26.8</c:v>
                </c:pt>
                <c:pt idx="2">
                  <c:v>22.72</c:v>
                </c:pt>
                <c:pt idx="3">
                  <c:v>23.57</c:v>
                </c:pt>
                <c:pt idx="4">
                  <c:v>24.11</c:v>
                </c:pt>
                <c:pt idx="5">
                  <c:v>23.32</c:v>
                </c:pt>
                <c:pt idx="6">
                  <c:v>23.41</c:v>
                </c:pt>
                <c:pt idx="7">
                  <c:v>25.26</c:v>
                </c:pt>
                <c:pt idx="8">
                  <c:v>26.29</c:v>
                </c:pt>
                <c:pt idx="9" formatCode="General">
                  <c:v>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9-4CD8-AE74-945546F0F2E2}"/>
            </c:ext>
          </c:extLst>
        </c:ser>
        <c:ser>
          <c:idx val="0"/>
          <c:order val="4"/>
          <c:tx>
            <c:strRef>
              <c:f>'Figure 3'!$B$55</c:f>
              <c:strCache>
                <c:ptCount val="1"/>
                <c:pt idx="0">
                  <c:v>Metal</c:v>
                </c:pt>
              </c:strCache>
            </c:strRef>
          </c:tx>
          <c:spPr>
            <a:ln w="28575" cap="rnd" cmpd="sng" algn="ctr">
              <a:solidFill>
                <a:srgbClr val="00A5E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3'!$C$55:$L$55</c:f>
              <c:numCache>
                <c:formatCode>0.00</c:formatCode>
                <c:ptCount val="10"/>
                <c:pt idx="0">
                  <c:v>9.6</c:v>
                </c:pt>
                <c:pt idx="1">
                  <c:v>9.85</c:v>
                </c:pt>
                <c:pt idx="2">
                  <c:v>9.06</c:v>
                </c:pt>
                <c:pt idx="3">
                  <c:v>9.06</c:v>
                </c:pt>
                <c:pt idx="4">
                  <c:v>9.18</c:v>
                </c:pt>
                <c:pt idx="5">
                  <c:v>9.0399999999999991</c:v>
                </c:pt>
                <c:pt idx="6">
                  <c:v>8.92</c:v>
                </c:pt>
                <c:pt idx="7">
                  <c:v>8.91</c:v>
                </c:pt>
                <c:pt idx="8">
                  <c:v>8.9600000000000009</c:v>
                </c:pt>
                <c:pt idx="9" formatCode="General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9-4CD8-AE74-945546F0F2E2}"/>
            </c:ext>
          </c:extLst>
        </c:ser>
        <c:ser>
          <c:idx val="5"/>
          <c:order val="5"/>
          <c:tx>
            <c:strRef>
              <c:f>'Figure 3'!$B$53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 cmpd="sng" algn="ctr">
              <a:solidFill>
                <a:srgbClr val="B9C31E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3'!$C$49:$L$49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3'!$C$53:$L$53</c:f>
              <c:numCache>
                <c:formatCode>0.00</c:formatCode>
                <c:ptCount val="10"/>
                <c:pt idx="0">
                  <c:v>33.130000000000003</c:v>
                </c:pt>
                <c:pt idx="1">
                  <c:v>33.43</c:v>
                </c:pt>
                <c:pt idx="2">
                  <c:v>31.94</c:v>
                </c:pt>
                <c:pt idx="3">
                  <c:v>31.63</c:v>
                </c:pt>
                <c:pt idx="4">
                  <c:v>32.200000000000003</c:v>
                </c:pt>
                <c:pt idx="5">
                  <c:v>31.18</c:v>
                </c:pt>
                <c:pt idx="6">
                  <c:v>30.98</c:v>
                </c:pt>
                <c:pt idx="7">
                  <c:v>31</c:v>
                </c:pt>
                <c:pt idx="8">
                  <c:v>31.16</c:v>
                </c:pt>
                <c:pt idx="9" formatCode="General">
                  <c:v>31.82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9-4CD8-AE74-945546F0F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54272"/>
        <c:axId val="143255808"/>
      </c:lineChart>
      <c:catAx>
        <c:axId val="1432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3255808"/>
        <c:crosses val="autoZero"/>
        <c:auto val="1"/>
        <c:lblAlgn val="ctr"/>
        <c:lblOffset val="100"/>
        <c:noMultiLvlLbl val="0"/>
      </c:catAx>
      <c:valAx>
        <c:axId val="143255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32542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7030052493438311E-2"/>
          <c:y val="0.91725055531901123"/>
          <c:w val="0.86593989501312352"/>
          <c:h val="3.5243606878702191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 All packaging waste generated, recovered and recycled, EU, 2007-2016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(kg per inhabitant)</a:t>
            </a:r>
          </a:p>
        </c:rich>
      </c:tx>
      <c:layout>
        <c:manualLayout>
          <c:xMode val="edge"/>
          <c:yMode val="edge"/>
          <c:x val="6.1008152514616734E-3"/>
          <c:y val="9.8133000350806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098879803851583E-2"/>
          <c:y val="0.15464833614338855"/>
          <c:w val="0.88728875927191819"/>
          <c:h val="0.64276284576428611"/>
        </c:manualLayout>
      </c:layout>
      <c:lineChart>
        <c:grouping val="standard"/>
        <c:varyColors val="0"/>
        <c:ser>
          <c:idx val="2"/>
          <c:order val="0"/>
          <c:tx>
            <c:strRef>
              <c:f>'Figure 4'!$B$64</c:f>
              <c:strCache>
                <c:ptCount val="1"/>
                <c:pt idx="0">
                  <c:v>Waste generated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4'!$C$63:$L$63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4'!$C$64:$L$64</c:f>
              <c:numCache>
                <c:formatCode>General</c:formatCode>
                <c:ptCount val="10"/>
                <c:pt idx="0">
                  <c:v>163.27000000000001</c:v>
                </c:pt>
                <c:pt idx="1">
                  <c:v>163.06</c:v>
                </c:pt>
                <c:pt idx="2">
                  <c:v>152.78</c:v>
                </c:pt>
                <c:pt idx="3">
                  <c:v>156.30000000000001</c:v>
                </c:pt>
                <c:pt idx="4">
                  <c:v>159.11000000000001</c:v>
                </c:pt>
                <c:pt idx="5">
                  <c:v>156.35</c:v>
                </c:pt>
                <c:pt idx="6">
                  <c:v>157.25</c:v>
                </c:pt>
                <c:pt idx="7">
                  <c:v>163.08000000000001</c:v>
                </c:pt>
                <c:pt idx="8">
                  <c:v>166.55</c:v>
                </c:pt>
                <c:pt idx="9">
                  <c:v>169.68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5-4510-B5EB-C02CF98E2F6F}"/>
            </c:ext>
          </c:extLst>
        </c:ser>
        <c:ser>
          <c:idx val="1"/>
          <c:order val="1"/>
          <c:tx>
            <c:strRef>
              <c:f>'Figure 4'!$B$65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4'!$C$63:$L$63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4'!$C$65:$L$65</c:f>
              <c:numCache>
                <c:formatCode>General</c:formatCode>
                <c:ptCount val="10"/>
                <c:pt idx="0">
                  <c:v>118.4</c:v>
                </c:pt>
                <c:pt idx="1">
                  <c:v>118.6</c:v>
                </c:pt>
                <c:pt idx="2">
                  <c:v>113.86</c:v>
                </c:pt>
                <c:pt idx="3">
                  <c:v>119.55</c:v>
                </c:pt>
                <c:pt idx="4">
                  <c:v>123.31</c:v>
                </c:pt>
                <c:pt idx="5">
                  <c:v>123</c:v>
                </c:pt>
                <c:pt idx="6">
                  <c:v>124.47</c:v>
                </c:pt>
                <c:pt idx="7">
                  <c:v>128.37</c:v>
                </c:pt>
                <c:pt idx="8">
                  <c:v>131.47999999999999</c:v>
                </c:pt>
                <c:pt idx="9">
                  <c:v>136.29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5-4510-B5EB-C02CF98E2F6F}"/>
            </c:ext>
          </c:extLst>
        </c:ser>
        <c:ser>
          <c:idx val="0"/>
          <c:order val="2"/>
          <c:tx>
            <c:strRef>
              <c:f>'Figure 4'!$B$66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 cmpd="sng" algn="ctr">
              <a:solidFill>
                <a:srgbClr val="286EB4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4'!$C$63:$L$63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4'!$C$66:$L$66</c:f>
              <c:numCache>
                <c:formatCode>General</c:formatCode>
                <c:ptCount val="10"/>
                <c:pt idx="0">
                  <c:v>96.59</c:v>
                </c:pt>
                <c:pt idx="1">
                  <c:v>98.68</c:v>
                </c:pt>
                <c:pt idx="2">
                  <c:v>95.4</c:v>
                </c:pt>
                <c:pt idx="3">
                  <c:v>99.28</c:v>
                </c:pt>
                <c:pt idx="4">
                  <c:v>101.47</c:v>
                </c:pt>
                <c:pt idx="5">
                  <c:v>101.18</c:v>
                </c:pt>
                <c:pt idx="6">
                  <c:v>102.68</c:v>
                </c:pt>
                <c:pt idx="7">
                  <c:v>106.89</c:v>
                </c:pt>
                <c:pt idx="8">
                  <c:v>109.52</c:v>
                </c:pt>
                <c:pt idx="9">
                  <c:v>113.95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5-4510-B5EB-C02CF98E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50176"/>
        <c:axId val="145251712"/>
      </c:lineChart>
      <c:catAx>
        <c:axId val="14525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5251712"/>
        <c:crossesAt val="0"/>
        <c:auto val="1"/>
        <c:lblAlgn val="ctr"/>
        <c:lblOffset val="100"/>
        <c:noMultiLvlLbl val="0"/>
      </c:catAx>
      <c:valAx>
        <c:axId val="145251712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525017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Recycling and recovery rates for all packaging waste, EU, 2007–2016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 by kg/inhabitant)</a:t>
            </a:r>
          </a:p>
        </c:rich>
      </c:tx>
      <c:layout>
        <c:manualLayout>
          <c:xMode val="edge"/>
          <c:yMode val="edge"/>
          <c:x val="6.6666666666666671E-3"/>
          <c:y val="1.27671103153727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880577427821522E-2"/>
          <c:y val="0.21793155723058255"/>
          <c:w val="0.93041364829396322"/>
          <c:h val="0.61784042821089058"/>
        </c:manualLayout>
      </c:layout>
      <c:lineChart>
        <c:grouping val="standard"/>
        <c:varyColors val="0"/>
        <c:ser>
          <c:idx val="1"/>
          <c:order val="0"/>
          <c:tx>
            <c:strRef>
              <c:f>'Figure 5'!$B$55</c:f>
              <c:strCache>
                <c:ptCount val="1"/>
                <c:pt idx="0">
                  <c:v>Recovery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5'!$C$54:$L$54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5'!$C$55:$L$55</c:f>
              <c:numCache>
                <c:formatCode>#,##0.0</c:formatCode>
                <c:ptCount val="10"/>
                <c:pt idx="0">
                  <c:v>72.517915109940589</c:v>
                </c:pt>
                <c:pt idx="1">
                  <c:v>72.733962958420207</c:v>
                </c:pt>
                <c:pt idx="2">
                  <c:v>74.525461447833479</c:v>
                </c:pt>
                <c:pt idx="3">
                  <c:v>76.487523992322451</c:v>
                </c:pt>
                <c:pt idx="4">
                  <c:v>77.499842875997743</c:v>
                </c:pt>
                <c:pt idx="5">
                  <c:v>78.669651423089221</c:v>
                </c:pt>
                <c:pt idx="6">
                  <c:v>79.154213036565977</c:v>
                </c:pt>
                <c:pt idx="7">
                  <c:v>78.715967623252396</c:v>
                </c:pt>
                <c:pt idx="8" formatCode="#,##0.00">
                  <c:v>78.943260282197528</c:v>
                </c:pt>
                <c:pt idx="9">
                  <c:v>80.321782178217816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2-44BE-8DE4-37128B6A25E8}"/>
            </c:ext>
          </c:extLst>
        </c:ser>
        <c:ser>
          <c:idx val="0"/>
          <c:order val="1"/>
          <c:tx>
            <c:strRef>
              <c:f>'Figure 5'!$B$56</c:f>
              <c:strCache>
                <c:ptCount val="1"/>
                <c:pt idx="0">
                  <c:v>Recycling 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5'!$C$54:$L$54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'Figure 5'!$C$56:$L$56</c:f>
              <c:numCache>
                <c:formatCode>#,##0.0</c:formatCode>
                <c:ptCount val="10"/>
                <c:pt idx="0">
                  <c:v>59.159674159367917</c:v>
                </c:pt>
                <c:pt idx="1">
                  <c:v>60.517600883110511</c:v>
                </c:pt>
                <c:pt idx="2">
                  <c:v>62.442728105773014</c:v>
                </c:pt>
                <c:pt idx="3">
                  <c:v>63.518873960332691</c:v>
                </c:pt>
                <c:pt idx="4">
                  <c:v>63.773490038338252</c:v>
                </c:pt>
                <c:pt idx="5">
                  <c:v>64.713783178765595</c:v>
                </c:pt>
                <c:pt idx="6">
                  <c:v>65.297297297297291</c:v>
                </c:pt>
                <c:pt idx="7">
                  <c:v>65.544518027961729</c:v>
                </c:pt>
                <c:pt idx="8">
                  <c:v>65.758030621434997</c:v>
                </c:pt>
                <c:pt idx="9">
                  <c:v>67.155822725129653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2-44BE-8DE4-37128B6A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14912"/>
        <c:axId val="146616704"/>
      </c:lineChart>
      <c:catAx>
        <c:axId val="14661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6616704"/>
        <c:crosses val="autoZero"/>
        <c:auto val="1"/>
        <c:lblAlgn val="ctr"/>
        <c:lblOffset val="100"/>
        <c:noMultiLvlLbl val="0"/>
      </c:catAx>
      <c:valAx>
        <c:axId val="146616704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661491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Share of treatment of all packaging waste, 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5.5839056012179072E-3"/>
          <c:y val="1.00191389220668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998818897637793E-2"/>
          <c:y val="0.15440608570013054"/>
          <c:w val="0.92464553805774274"/>
          <c:h val="0.52499171142184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6'!$P$69</c:f>
              <c:strCache>
                <c:ptCount val="1"/>
                <c:pt idx="0">
                  <c:v>Recycling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6'!$O$70:$O$101</c:f>
              <c:strCache>
                <c:ptCount val="32"/>
                <c:pt idx="0">
                  <c:v>Belgium</c:v>
                </c:pt>
                <c:pt idx="1">
                  <c:v>Denmark</c:v>
                </c:pt>
                <c:pt idx="2">
                  <c:v>Czechia</c:v>
                </c:pt>
                <c:pt idx="3">
                  <c:v>Netherlands</c:v>
                </c:pt>
                <c:pt idx="4">
                  <c:v>Germany</c:v>
                </c:pt>
                <c:pt idx="5">
                  <c:v>Spain</c:v>
                </c:pt>
                <c:pt idx="6">
                  <c:v>Lithuania</c:v>
                </c:pt>
                <c:pt idx="7">
                  <c:v>Slovenia</c:v>
                </c:pt>
                <c:pt idx="8">
                  <c:v>Sweden</c:v>
                </c:pt>
                <c:pt idx="9">
                  <c:v>Ireland</c:v>
                </c:pt>
                <c:pt idx="10">
                  <c:v>Italy</c:v>
                </c:pt>
                <c:pt idx="11">
                  <c:v>Austria</c:v>
                </c:pt>
                <c:pt idx="12">
                  <c:v>Greece</c:v>
                </c:pt>
                <c:pt idx="13">
                  <c:v>France</c:v>
                </c:pt>
                <c:pt idx="14">
                  <c:v>Slovakia</c:v>
                </c:pt>
                <c:pt idx="15">
                  <c:v>United Kingdom</c:v>
                </c:pt>
                <c:pt idx="16">
                  <c:v>Finland</c:v>
                </c:pt>
                <c:pt idx="17">
                  <c:v>Bulgaria</c:v>
                </c:pt>
                <c:pt idx="18">
                  <c:v>Luxembourg</c:v>
                </c:pt>
                <c:pt idx="19">
                  <c:v>Portugal</c:v>
                </c:pt>
                <c:pt idx="20">
                  <c:v>Cyprus (¹)</c:v>
                </c:pt>
                <c:pt idx="21">
                  <c:v>Poland</c:v>
                </c:pt>
                <c:pt idx="22">
                  <c:v>Latvia</c:v>
                </c:pt>
                <c:pt idx="23">
                  <c:v>Estonia</c:v>
                </c:pt>
                <c:pt idx="24">
                  <c:v>Romania </c:v>
                </c:pt>
                <c:pt idx="25">
                  <c:v>Croatia</c:v>
                </c:pt>
                <c:pt idx="26">
                  <c:v>Hungary</c:v>
                </c:pt>
                <c:pt idx="27">
                  <c:v>Malta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</c:strCache>
            </c:strRef>
          </c:cat>
          <c:val>
            <c:numRef>
              <c:f>'Figure 6'!$P$70:$P$101</c:f>
              <c:numCache>
                <c:formatCode>#,##0.0</c:formatCode>
                <c:ptCount val="32"/>
                <c:pt idx="0">
                  <c:v>81.910954949530804</c:v>
                </c:pt>
                <c:pt idx="1">
                  <c:v>79.009862881885979</c:v>
                </c:pt>
                <c:pt idx="2">
                  <c:v>75.31576049947688</c:v>
                </c:pt>
                <c:pt idx="3">
                  <c:v>72.643312101910823</c:v>
                </c:pt>
                <c:pt idx="4">
                  <c:v>70.671816670153845</c:v>
                </c:pt>
                <c:pt idx="5">
                  <c:v>70.337118929645769</c:v>
                </c:pt>
                <c:pt idx="6">
                  <c:v>69.481848835172528</c:v>
                </c:pt>
                <c:pt idx="7">
                  <c:v>69.425158557629814</c:v>
                </c:pt>
                <c:pt idx="8">
                  <c:v>68.209959930439538</c:v>
                </c:pt>
                <c:pt idx="9">
                  <c:v>66.961801597501463</c:v>
                </c:pt>
                <c:pt idx="10">
                  <c:v>66.916822182430607</c:v>
                </c:pt>
                <c:pt idx="11">
                  <c:v>66.84520377620531</c:v>
                </c:pt>
                <c:pt idx="12">
                  <c:v>66.105277150073107</c:v>
                </c:pt>
                <c:pt idx="13">
                  <c:v>66.044977444572979</c:v>
                </c:pt>
                <c:pt idx="14">
                  <c:v>65.839646379308022</c:v>
                </c:pt>
                <c:pt idx="15">
                  <c:v>64.695201537147668</c:v>
                </c:pt>
                <c:pt idx="16">
                  <c:v>64.669366482374897</c:v>
                </c:pt>
                <c:pt idx="17">
                  <c:v>63.807952130501363</c:v>
                </c:pt>
                <c:pt idx="18">
                  <c:v>61.471295331918526</c:v>
                </c:pt>
                <c:pt idx="19">
                  <c:v>60.937329008346666</c:v>
                </c:pt>
                <c:pt idx="20">
                  <c:v>59.790320146007438</c:v>
                </c:pt>
                <c:pt idx="21">
                  <c:v>57.95826802205697</c:v>
                </c:pt>
                <c:pt idx="22">
                  <c:v>57.654297001489539</c:v>
                </c:pt>
                <c:pt idx="23">
                  <c:v>56.022476852163528</c:v>
                </c:pt>
                <c:pt idx="24">
                  <c:v>55.907045950731835</c:v>
                </c:pt>
                <c:pt idx="25">
                  <c:v>54.741751296691795</c:v>
                </c:pt>
                <c:pt idx="26">
                  <c:v>49.731921879157341</c:v>
                </c:pt>
                <c:pt idx="27">
                  <c:v>39.659629148176371</c:v>
                </c:pt>
                <c:pt idx="29">
                  <c:v>65.845464725643893</c:v>
                </c:pt>
                <c:pt idx="30">
                  <c:v>57.223031933193639</c:v>
                </c:pt>
                <c:pt idx="31">
                  <c:v>51.604136014386135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4-4EDC-9426-2FFAE64E3BD1}"/>
            </c:ext>
          </c:extLst>
        </c:ser>
        <c:ser>
          <c:idx val="1"/>
          <c:order val="1"/>
          <c:tx>
            <c:strRef>
              <c:f>'Figure 6'!$Q$69</c:f>
              <c:strCache>
                <c:ptCount val="1"/>
                <c:pt idx="0">
                  <c:v>Incineration with energy recovery at waste incinerators</c:v>
                </c:pt>
              </c:strCache>
            </c:strRef>
          </c:tx>
          <c:spPr>
            <a:solidFill>
              <a:srgbClr val="32AFAF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6'!$O$70:$O$101</c:f>
              <c:strCache>
                <c:ptCount val="32"/>
                <c:pt idx="0">
                  <c:v>Belgium</c:v>
                </c:pt>
                <c:pt idx="1">
                  <c:v>Denmark</c:v>
                </c:pt>
                <c:pt idx="2">
                  <c:v>Czechia</c:v>
                </c:pt>
                <c:pt idx="3">
                  <c:v>Netherlands</c:v>
                </c:pt>
                <c:pt idx="4">
                  <c:v>Germany</c:v>
                </c:pt>
                <c:pt idx="5">
                  <c:v>Spain</c:v>
                </c:pt>
                <c:pt idx="6">
                  <c:v>Lithuania</c:v>
                </c:pt>
                <c:pt idx="7">
                  <c:v>Slovenia</c:v>
                </c:pt>
                <c:pt idx="8">
                  <c:v>Sweden</c:v>
                </c:pt>
                <c:pt idx="9">
                  <c:v>Ireland</c:v>
                </c:pt>
                <c:pt idx="10">
                  <c:v>Italy</c:v>
                </c:pt>
                <c:pt idx="11">
                  <c:v>Austria</c:v>
                </c:pt>
                <c:pt idx="12">
                  <c:v>Greece</c:v>
                </c:pt>
                <c:pt idx="13">
                  <c:v>France</c:v>
                </c:pt>
                <c:pt idx="14">
                  <c:v>Slovakia</c:v>
                </c:pt>
                <c:pt idx="15">
                  <c:v>United Kingdom</c:v>
                </c:pt>
                <c:pt idx="16">
                  <c:v>Finland</c:v>
                </c:pt>
                <c:pt idx="17">
                  <c:v>Bulgaria</c:v>
                </c:pt>
                <c:pt idx="18">
                  <c:v>Luxembourg</c:v>
                </c:pt>
                <c:pt idx="19">
                  <c:v>Portugal</c:v>
                </c:pt>
                <c:pt idx="20">
                  <c:v>Cyprus (¹)</c:v>
                </c:pt>
                <c:pt idx="21">
                  <c:v>Poland</c:v>
                </c:pt>
                <c:pt idx="22">
                  <c:v>Latvia</c:v>
                </c:pt>
                <c:pt idx="23">
                  <c:v>Estonia</c:v>
                </c:pt>
                <c:pt idx="24">
                  <c:v>Romania </c:v>
                </c:pt>
                <c:pt idx="25">
                  <c:v>Croatia</c:v>
                </c:pt>
                <c:pt idx="26">
                  <c:v>Hungary</c:v>
                </c:pt>
                <c:pt idx="27">
                  <c:v>Malta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</c:strCache>
            </c:strRef>
          </c:cat>
          <c:val>
            <c:numRef>
              <c:f>'Figure 6'!$Q$70:$Q$101</c:f>
              <c:numCache>
                <c:formatCode>#,##0.0</c:formatCode>
                <c:ptCount val="32"/>
                <c:pt idx="0">
                  <c:v>12.968606430132795</c:v>
                </c:pt>
                <c:pt idx="1">
                  <c:v>0</c:v>
                </c:pt>
                <c:pt idx="2">
                  <c:v>4.1050821720878412</c:v>
                </c:pt>
                <c:pt idx="3">
                  <c:v>18.200636942675157</c:v>
                </c:pt>
                <c:pt idx="4">
                  <c:v>0.19638471957625345</c:v>
                </c:pt>
                <c:pt idx="5">
                  <c:v>5.3311367590174772</c:v>
                </c:pt>
                <c:pt idx="6">
                  <c:v>0</c:v>
                </c:pt>
                <c:pt idx="7">
                  <c:v>2.6893166894511552E-3</c:v>
                </c:pt>
                <c:pt idx="8">
                  <c:v>2.7598147591450304</c:v>
                </c:pt>
                <c:pt idx="9">
                  <c:v>10.341794293945918</c:v>
                </c:pt>
                <c:pt idx="10">
                  <c:v>10.746999912783128</c:v>
                </c:pt>
                <c:pt idx="11">
                  <c:v>20.026538157738692</c:v>
                </c:pt>
                <c:pt idx="12">
                  <c:v>0</c:v>
                </c:pt>
                <c:pt idx="13">
                  <c:v>7.8334781625162417</c:v>
                </c:pt>
                <c:pt idx="14">
                  <c:v>0</c:v>
                </c:pt>
                <c:pt idx="15">
                  <c:v>0</c:v>
                </c:pt>
                <c:pt idx="16">
                  <c:v>43.189914427580376</c:v>
                </c:pt>
                <c:pt idx="17">
                  <c:v>0</c:v>
                </c:pt>
                <c:pt idx="18">
                  <c:v>23.759367878650242</c:v>
                </c:pt>
                <c:pt idx="19">
                  <c:v>3.0709420752076082</c:v>
                </c:pt>
                <c:pt idx="20">
                  <c:v>0</c:v>
                </c:pt>
                <c:pt idx="21">
                  <c:v>0.10458076142948075</c:v>
                </c:pt>
                <c:pt idx="22">
                  <c:v>0.55739049716123745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5.3463345086154819</c:v>
                </c:pt>
                <c:pt idx="27">
                  <c:v>0</c:v>
                </c:pt>
                <c:pt idx="29">
                  <c:v>26.347784354503279</c:v>
                </c:pt>
                <c:pt idx="30">
                  <c:v>37.294216995590027</c:v>
                </c:pt>
                <c:pt idx="31">
                  <c:v>1.3609612555174104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4-4EDC-9426-2FFAE64E3BD1}"/>
            </c:ext>
          </c:extLst>
        </c:ser>
        <c:ser>
          <c:idx val="2"/>
          <c:order val="2"/>
          <c:tx>
            <c:strRef>
              <c:f>'Figure 6'!$R$69</c:f>
              <c:strCache>
                <c:ptCount val="1"/>
                <c:pt idx="0">
                  <c:v>Incineration / energy recovery (R1)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6'!$O$70:$O$101</c:f>
              <c:strCache>
                <c:ptCount val="32"/>
                <c:pt idx="0">
                  <c:v>Belgium</c:v>
                </c:pt>
                <c:pt idx="1">
                  <c:v>Denmark</c:v>
                </c:pt>
                <c:pt idx="2">
                  <c:v>Czechia</c:v>
                </c:pt>
                <c:pt idx="3">
                  <c:v>Netherlands</c:v>
                </c:pt>
                <c:pt idx="4">
                  <c:v>Germany</c:v>
                </c:pt>
                <c:pt idx="5">
                  <c:v>Spain</c:v>
                </c:pt>
                <c:pt idx="6">
                  <c:v>Lithuania</c:v>
                </c:pt>
                <c:pt idx="7">
                  <c:v>Slovenia</c:v>
                </c:pt>
                <c:pt idx="8">
                  <c:v>Sweden</c:v>
                </c:pt>
                <c:pt idx="9">
                  <c:v>Ireland</c:v>
                </c:pt>
                <c:pt idx="10">
                  <c:v>Italy</c:v>
                </c:pt>
                <c:pt idx="11">
                  <c:v>Austria</c:v>
                </c:pt>
                <c:pt idx="12">
                  <c:v>Greece</c:v>
                </c:pt>
                <c:pt idx="13">
                  <c:v>France</c:v>
                </c:pt>
                <c:pt idx="14">
                  <c:v>Slovakia</c:v>
                </c:pt>
                <c:pt idx="15">
                  <c:v>United Kingdom</c:v>
                </c:pt>
                <c:pt idx="16">
                  <c:v>Finland</c:v>
                </c:pt>
                <c:pt idx="17">
                  <c:v>Bulgaria</c:v>
                </c:pt>
                <c:pt idx="18">
                  <c:v>Luxembourg</c:v>
                </c:pt>
                <c:pt idx="19">
                  <c:v>Portugal</c:v>
                </c:pt>
                <c:pt idx="20">
                  <c:v>Cyprus (¹)</c:v>
                </c:pt>
                <c:pt idx="21">
                  <c:v>Poland</c:v>
                </c:pt>
                <c:pt idx="22">
                  <c:v>Latvia</c:v>
                </c:pt>
                <c:pt idx="23">
                  <c:v>Estonia</c:v>
                </c:pt>
                <c:pt idx="24">
                  <c:v>Romania </c:v>
                </c:pt>
                <c:pt idx="25">
                  <c:v>Croatia</c:v>
                </c:pt>
                <c:pt idx="26">
                  <c:v>Hungary</c:v>
                </c:pt>
                <c:pt idx="27">
                  <c:v>Malta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</c:strCache>
            </c:strRef>
          </c:cat>
          <c:val>
            <c:numRef>
              <c:f>'Figure 6'!$R$70:$R$101</c:f>
              <c:numCache>
                <c:formatCode>#,##0.0</c:formatCode>
                <c:ptCount val="32"/>
                <c:pt idx="0">
                  <c:v>4.8716309873900023</c:v>
                </c:pt>
                <c:pt idx="1">
                  <c:v>17.109133188998477</c:v>
                </c:pt>
                <c:pt idx="2">
                  <c:v>0.51328746620190757</c:v>
                </c:pt>
                <c:pt idx="3">
                  <c:v>3.8535031847133756</c:v>
                </c:pt>
                <c:pt idx="4">
                  <c:v>26.288677333744452</c:v>
                </c:pt>
                <c:pt idx="5">
                  <c:v>0.61511733449247252</c:v>
                </c:pt>
                <c:pt idx="6">
                  <c:v>0.17598309686459976</c:v>
                </c:pt>
                <c:pt idx="7">
                  <c:v>11.435871002442797</c:v>
                </c:pt>
                <c:pt idx="8">
                  <c:v>0</c:v>
                </c:pt>
                <c:pt idx="9">
                  <c:v>8.8393197605563625</c:v>
                </c:pt>
                <c:pt idx="10">
                  <c:v>0.34453812998840366</c:v>
                </c:pt>
                <c:pt idx="11">
                  <c:v>7.9486183077486494</c:v>
                </c:pt>
                <c:pt idx="12">
                  <c:v>1.1165758341087331</c:v>
                </c:pt>
                <c:pt idx="13">
                  <c:v>1.6811328956314466</c:v>
                </c:pt>
                <c:pt idx="14">
                  <c:v>3.3112352585629239</c:v>
                </c:pt>
                <c:pt idx="15">
                  <c:v>6.6826293896798461</c:v>
                </c:pt>
                <c:pt idx="16">
                  <c:v>1.3381695249498187</c:v>
                </c:pt>
                <c:pt idx="17">
                  <c:v>0</c:v>
                </c:pt>
                <c:pt idx="18">
                  <c:v>12.040220208775461</c:v>
                </c:pt>
                <c:pt idx="19">
                  <c:v>0</c:v>
                </c:pt>
                <c:pt idx="20">
                  <c:v>0.13585278498209213</c:v>
                </c:pt>
                <c:pt idx="21">
                  <c:v>3.005792887905554</c:v>
                </c:pt>
                <c:pt idx="22">
                  <c:v>0</c:v>
                </c:pt>
                <c:pt idx="23">
                  <c:v>27.798498251850255</c:v>
                </c:pt>
                <c:pt idx="24">
                  <c:v>0.99673412045732346</c:v>
                </c:pt>
                <c:pt idx="25">
                  <c:v>0</c:v>
                </c:pt>
                <c:pt idx="26">
                  <c:v>4.8187125891292819</c:v>
                </c:pt>
                <c:pt idx="27">
                  <c:v>0</c:v>
                </c:pt>
                <c:pt idx="29">
                  <c:v>0</c:v>
                </c:pt>
                <c:pt idx="30">
                  <c:v>1.9275013292465517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4-4EDC-9426-2FFAE64E3BD1}"/>
            </c:ext>
          </c:extLst>
        </c:ser>
        <c:ser>
          <c:idx val="3"/>
          <c:order val="3"/>
          <c:tx>
            <c:strRef>
              <c:f>'Figure 6'!$S$69</c:f>
              <c:strCache>
                <c:ptCount val="1"/>
                <c:pt idx="0">
                  <c:v>Recovery other than energy recovery</c:v>
                </c:pt>
              </c:strCache>
            </c:strRef>
          </c:tx>
          <c:spPr>
            <a:solidFill>
              <a:srgbClr val="C84B96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6'!$O$70:$O$101</c:f>
              <c:strCache>
                <c:ptCount val="32"/>
                <c:pt idx="0">
                  <c:v>Belgium</c:v>
                </c:pt>
                <c:pt idx="1">
                  <c:v>Denmark</c:v>
                </c:pt>
                <c:pt idx="2">
                  <c:v>Czechia</c:v>
                </c:pt>
                <c:pt idx="3">
                  <c:v>Netherlands</c:v>
                </c:pt>
                <c:pt idx="4">
                  <c:v>Germany</c:v>
                </c:pt>
                <c:pt idx="5">
                  <c:v>Spain</c:v>
                </c:pt>
                <c:pt idx="6">
                  <c:v>Lithuania</c:v>
                </c:pt>
                <c:pt idx="7">
                  <c:v>Slovenia</c:v>
                </c:pt>
                <c:pt idx="8">
                  <c:v>Sweden</c:v>
                </c:pt>
                <c:pt idx="9">
                  <c:v>Ireland</c:v>
                </c:pt>
                <c:pt idx="10">
                  <c:v>Italy</c:v>
                </c:pt>
                <c:pt idx="11">
                  <c:v>Austria</c:v>
                </c:pt>
                <c:pt idx="12">
                  <c:v>Greece</c:v>
                </c:pt>
                <c:pt idx="13">
                  <c:v>France</c:v>
                </c:pt>
                <c:pt idx="14">
                  <c:v>Slovakia</c:v>
                </c:pt>
                <c:pt idx="15">
                  <c:v>United Kingdom</c:v>
                </c:pt>
                <c:pt idx="16">
                  <c:v>Finland</c:v>
                </c:pt>
                <c:pt idx="17">
                  <c:v>Bulgaria</c:v>
                </c:pt>
                <c:pt idx="18">
                  <c:v>Luxembourg</c:v>
                </c:pt>
                <c:pt idx="19">
                  <c:v>Portugal</c:v>
                </c:pt>
                <c:pt idx="20">
                  <c:v>Cyprus (¹)</c:v>
                </c:pt>
                <c:pt idx="21">
                  <c:v>Poland</c:v>
                </c:pt>
                <c:pt idx="22">
                  <c:v>Latvia</c:v>
                </c:pt>
                <c:pt idx="23">
                  <c:v>Estonia</c:v>
                </c:pt>
                <c:pt idx="24">
                  <c:v>Romania </c:v>
                </c:pt>
                <c:pt idx="25">
                  <c:v>Croatia</c:v>
                </c:pt>
                <c:pt idx="26">
                  <c:v>Hungary</c:v>
                </c:pt>
                <c:pt idx="27">
                  <c:v>Malta</c:v>
                </c:pt>
                <c:pt idx="29">
                  <c:v>Liechtenstein</c:v>
                </c:pt>
                <c:pt idx="30">
                  <c:v>Norway</c:v>
                </c:pt>
                <c:pt idx="31">
                  <c:v>Iceland</c:v>
                </c:pt>
              </c:strCache>
            </c:strRef>
          </c:cat>
          <c:val>
            <c:numRef>
              <c:f>'Figure 6'!$S$70:$S$101</c:f>
              <c:numCache>
                <c:formatCode>#,##0.0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0.54155551372746003</c:v>
                </c:pt>
                <c:pt idx="6">
                  <c:v>0</c:v>
                </c:pt>
                <c:pt idx="7">
                  <c:v>0.25638152439434347</c:v>
                </c:pt>
                <c:pt idx="8">
                  <c:v>0</c:v>
                </c:pt>
                <c:pt idx="9">
                  <c:v>1.4643427102647237</c:v>
                </c:pt>
                <c:pt idx="10">
                  <c:v>0</c:v>
                </c:pt>
                <c:pt idx="11">
                  <c:v>0.85879805565852751</c:v>
                </c:pt>
                <c:pt idx="12">
                  <c:v>0</c:v>
                </c:pt>
                <c:pt idx="13">
                  <c:v>0</c:v>
                </c:pt>
                <c:pt idx="14">
                  <c:v>0.37501713839909007</c:v>
                </c:pt>
                <c:pt idx="15">
                  <c:v>0</c:v>
                </c:pt>
                <c:pt idx="16">
                  <c:v>0.57456773602845368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0.6811575424088282</c:v>
                </c:pt>
                <c:pt idx="22">
                  <c:v>2.0257755326727542</c:v>
                </c:pt>
                <c:pt idx="23">
                  <c:v>0</c:v>
                </c:pt>
                <c:pt idx="24">
                  <c:v>0</c:v>
                </c:pt>
                <c:pt idx="25">
                  <c:v>5.6662162751165935E-3</c:v>
                </c:pt>
                <c:pt idx="26">
                  <c:v>0</c:v>
                </c:pt>
                <c:pt idx="27">
                  <c:v>6.4249107236242484E-2</c:v>
                </c:pt>
                <c:pt idx="29">
                  <c:v>0</c:v>
                </c:pt>
                <c:pt idx="30">
                  <c:v>0</c:v>
                </c:pt>
                <c:pt idx="31">
                  <c:v>14.539398397907471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4-4EDC-9426-2FFAE64E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146843904"/>
        <c:axId val="146845696"/>
      </c:barChart>
      <c:catAx>
        <c:axId val="1468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6845696"/>
        <c:crosses val="autoZero"/>
        <c:auto val="1"/>
        <c:lblAlgn val="ctr"/>
        <c:lblOffset val="100"/>
        <c:noMultiLvlLbl val="0"/>
      </c:catAx>
      <c:valAx>
        <c:axId val="14684569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684390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"/>
          <c:y val="0.91636363561137935"/>
          <c:w val="0.99969580052493434"/>
          <c:h val="4.1127830596532744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All packaging waste generated and recycled per inhabitant, 2016 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 (kg per inhabitant) </a:t>
            </a:r>
          </a:p>
        </c:rich>
      </c:tx>
      <c:layout>
        <c:manualLayout>
          <c:xMode val="edge"/>
          <c:yMode val="edge"/>
          <c:x val="5.2753044307572682E-3"/>
          <c:y val="8.65856795126521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063444881791643E-2"/>
          <c:y val="0.16660891447294973"/>
          <c:w val="0.94824334439347291"/>
          <c:h val="0.52568773829171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7'!$L$70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 w="12700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>
                  <a:solidFill>
                    <a:srgbClr val="00AFAC"/>
                  </a:solidFill>
                  <a:prstDash val="solid"/>
                  <a:round/>
                </a14:hiddenLine>
              </a:ext>
            </a:extLst>
          </c:spPr>
          <c:invertIfNegative val="0"/>
          <c:cat>
            <c:strRef>
              <c:f>'Figure 7'!$K$71:$K$104</c:f>
              <c:strCache>
                <c:ptCount val="34"/>
                <c:pt idx="0">
                  <c:v>EU-28 (¹) </c:v>
                </c:pt>
                <c:pt idx="2">
                  <c:v>Germany</c:v>
                </c:pt>
                <c:pt idx="3">
                  <c:v>Luxembourg</c:v>
                </c:pt>
                <c:pt idx="4">
                  <c:v>Italy</c:v>
                </c:pt>
                <c:pt idx="5">
                  <c:v>Ireland</c:v>
                </c:pt>
                <c:pt idx="6">
                  <c:v>France</c:v>
                </c:pt>
                <c:pt idx="7">
                  <c:v>Netherlands</c:v>
                </c:pt>
                <c:pt idx="8">
                  <c:v>United Kingdom</c:v>
                </c:pt>
                <c:pt idx="9">
                  <c:v>Estonia</c:v>
                </c:pt>
                <c:pt idx="10">
                  <c:v>Denmark</c:v>
                </c:pt>
                <c:pt idx="11">
                  <c:v>Portugal</c:v>
                </c:pt>
                <c:pt idx="12">
                  <c:v>Belgium</c:v>
                </c:pt>
                <c:pt idx="13">
                  <c:v>Spain</c:v>
                </c:pt>
                <c:pt idx="14">
                  <c:v>Austria</c:v>
                </c:pt>
                <c:pt idx="15">
                  <c:v>Poland</c:v>
                </c:pt>
                <c:pt idx="16">
                  <c:v>Malta</c:v>
                </c:pt>
                <c:pt idx="17">
                  <c:v>Sweden</c:v>
                </c:pt>
                <c:pt idx="18">
                  <c:v>Finland</c:v>
                </c:pt>
                <c:pt idx="19">
                  <c:v>Lithuania</c:v>
                </c:pt>
                <c:pt idx="20">
                  <c:v>Hungary</c:v>
                </c:pt>
                <c:pt idx="21">
                  <c:v>Latvia</c:v>
                </c:pt>
                <c:pt idx="22">
                  <c:v>Czechia</c:v>
                </c:pt>
                <c:pt idx="23">
                  <c:v>Slovenia</c:v>
                </c:pt>
                <c:pt idx="24">
                  <c:v>Slovakia</c:v>
                </c:pt>
                <c:pt idx="25">
                  <c:v>Cyprus (¹)</c:v>
                </c:pt>
                <c:pt idx="26">
                  <c:v>Greece</c:v>
                </c:pt>
                <c:pt idx="27">
                  <c:v>Romania</c:v>
                </c:pt>
                <c:pt idx="28">
                  <c:v>Bulgaria</c:v>
                </c:pt>
                <c:pt idx="29">
                  <c:v>Croatia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</c:strCache>
            </c:strRef>
          </c:cat>
          <c:val>
            <c:numRef>
              <c:f>'Figure 7'!$L$71:$L$104</c:f>
              <c:numCache>
                <c:formatCode>General</c:formatCode>
                <c:ptCount val="34"/>
                <c:pt idx="0">
                  <c:v>169.68</c:v>
                </c:pt>
                <c:pt idx="2" formatCode="#,##0.00">
                  <c:v>220.55</c:v>
                </c:pt>
                <c:pt idx="3" formatCode="#,##0.00">
                  <c:v>219.41</c:v>
                </c:pt>
                <c:pt idx="4" formatCode="#,##0.00">
                  <c:v>209.54</c:v>
                </c:pt>
                <c:pt idx="5" formatCode="#,##0.00">
                  <c:v>208.46</c:v>
                </c:pt>
                <c:pt idx="6" formatCode="#,##0.00">
                  <c:v>189.69</c:v>
                </c:pt>
                <c:pt idx="7" formatCode="#,##0.00">
                  <c:v>184.38</c:v>
                </c:pt>
                <c:pt idx="8" formatCode="#,##0.00">
                  <c:v>174.96</c:v>
                </c:pt>
                <c:pt idx="9" formatCode="#,##0.00">
                  <c:v>169.33</c:v>
                </c:pt>
                <c:pt idx="10" formatCode="#,##0.00">
                  <c:v>163.29</c:v>
                </c:pt>
                <c:pt idx="11" formatCode="#,##0.00">
                  <c:v>160.18</c:v>
                </c:pt>
                <c:pt idx="12" formatCode="#,##0.00">
                  <c:v>157.13</c:v>
                </c:pt>
                <c:pt idx="13" formatCode="#,##0.00">
                  <c:v>155.55000000000001</c:v>
                </c:pt>
                <c:pt idx="14" formatCode="#,##0.00">
                  <c:v>153.46</c:v>
                </c:pt>
                <c:pt idx="15" formatCode="#,##0.00">
                  <c:v>148.58000000000001</c:v>
                </c:pt>
                <c:pt idx="16">
                  <c:v>146.97999999999999</c:v>
                </c:pt>
                <c:pt idx="17" formatCode="#,##0.00">
                  <c:v>132.41</c:v>
                </c:pt>
                <c:pt idx="18" formatCode="#,##0.00">
                  <c:v>129.19</c:v>
                </c:pt>
                <c:pt idx="19" formatCode="#,##0.00">
                  <c:v>127.39</c:v>
                </c:pt>
                <c:pt idx="20" formatCode="#,##0.00">
                  <c:v>121.78</c:v>
                </c:pt>
                <c:pt idx="21" formatCode="#,##0">
                  <c:v>118.2</c:v>
                </c:pt>
                <c:pt idx="22" formatCode="#,##0.00">
                  <c:v>108.82</c:v>
                </c:pt>
                <c:pt idx="23" formatCode="#,##0.00">
                  <c:v>108.04</c:v>
                </c:pt>
                <c:pt idx="24" formatCode="#,##0.00">
                  <c:v>95.35</c:v>
                </c:pt>
                <c:pt idx="25" formatCode="#,##0.00">
                  <c:v>85.97</c:v>
                </c:pt>
                <c:pt idx="26" formatCode="#,##0.00">
                  <c:v>69.81</c:v>
                </c:pt>
                <c:pt idx="27" formatCode="#,##0">
                  <c:v>68.53</c:v>
                </c:pt>
                <c:pt idx="28" formatCode="#,##0.00">
                  <c:v>59.08</c:v>
                </c:pt>
                <c:pt idx="29" formatCode="#,##0.00">
                  <c:v>54.99</c:v>
                </c:pt>
                <c:pt idx="31" formatCode="#,##0.00">
                  <c:v>165.74</c:v>
                </c:pt>
                <c:pt idx="32" formatCode="#,##0.00">
                  <c:v>152.69999999999999</c:v>
                </c:pt>
                <c:pt idx="33" formatCode="#,##0.00">
                  <c:v>145.88999999999999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B16-9E63-9249D4D6C20C}"/>
            </c:ext>
          </c:extLst>
        </c:ser>
        <c:ser>
          <c:idx val="1"/>
          <c:order val="1"/>
          <c:tx>
            <c:strRef>
              <c:f>'Figure 7'!$M$70</c:f>
              <c:strCache>
                <c:ptCount val="1"/>
                <c:pt idx="0">
                  <c:v>Recycled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 w="12700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>
                  <a:solidFill>
                    <a:srgbClr val="6A2E91"/>
                  </a:solidFill>
                  <a:prstDash val="solid"/>
                  <a:round/>
                </a14:hiddenLine>
              </a:ext>
            </a:extLst>
          </c:spPr>
          <c:invertIfNegative val="0"/>
          <c:cat>
            <c:strRef>
              <c:f>'Figure 7'!$K$71:$K$104</c:f>
              <c:strCache>
                <c:ptCount val="34"/>
                <c:pt idx="0">
                  <c:v>EU-28 (¹) </c:v>
                </c:pt>
                <c:pt idx="2">
                  <c:v>Germany</c:v>
                </c:pt>
                <c:pt idx="3">
                  <c:v>Luxembourg</c:v>
                </c:pt>
                <c:pt idx="4">
                  <c:v>Italy</c:v>
                </c:pt>
                <c:pt idx="5">
                  <c:v>Ireland</c:v>
                </c:pt>
                <c:pt idx="6">
                  <c:v>France</c:v>
                </c:pt>
                <c:pt idx="7">
                  <c:v>Netherlands</c:v>
                </c:pt>
                <c:pt idx="8">
                  <c:v>United Kingdom</c:v>
                </c:pt>
                <c:pt idx="9">
                  <c:v>Estonia</c:v>
                </c:pt>
                <c:pt idx="10">
                  <c:v>Denmark</c:v>
                </c:pt>
                <c:pt idx="11">
                  <c:v>Portugal</c:v>
                </c:pt>
                <c:pt idx="12">
                  <c:v>Belgium</c:v>
                </c:pt>
                <c:pt idx="13">
                  <c:v>Spain</c:v>
                </c:pt>
                <c:pt idx="14">
                  <c:v>Austria</c:v>
                </c:pt>
                <c:pt idx="15">
                  <c:v>Poland</c:v>
                </c:pt>
                <c:pt idx="16">
                  <c:v>Malta</c:v>
                </c:pt>
                <c:pt idx="17">
                  <c:v>Sweden</c:v>
                </c:pt>
                <c:pt idx="18">
                  <c:v>Finland</c:v>
                </c:pt>
                <c:pt idx="19">
                  <c:v>Lithuania</c:v>
                </c:pt>
                <c:pt idx="20">
                  <c:v>Hungary</c:v>
                </c:pt>
                <c:pt idx="21">
                  <c:v>Latvia</c:v>
                </c:pt>
                <c:pt idx="22">
                  <c:v>Czechia</c:v>
                </c:pt>
                <c:pt idx="23">
                  <c:v>Slovenia</c:v>
                </c:pt>
                <c:pt idx="24">
                  <c:v>Slovakia</c:v>
                </c:pt>
                <c:pt idx="25">
                  <c:v>Cyprus (¹)</c:v>
                </c:pt>
                <c:pt idx="26">
                  <c:v>Greece</c:v>
                </c:pt>
                <c:pt idx="27">
                  <c:v>Romania</c:v>
                </c:pt>
                <c:pt idx="28">
                  <c:v>Bulgaria</c:v>
                </c:pt>
                <c:pt idx="29">
                  <c:v>Croatia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</c:strCache>
            </c:strRef>
          </c:cat>
          <c:val>
            <c:numRef>
              <c:f>'Figure 7'!$M$71:$M$104</c:f>
              <c:numCache>
                <c:formatCode>General</c:formatCode>
                <c:ptCount val="34"/>
                <c:pt idx="0">
                  <c:v>113.95</c:v>
                </c:pt>
                <c:pt idx="2" formatCode="#,##0.00">
                  <c:v>155.86000000000001</c:v>
                </c:pt>
                <c:pt idx="3" formatCode="#,##0.00">
                  <c:v>134.87</c:v>
                </c:pt>
                <c:pt idx="4" formatCode="#,##0.00">
                  <c:v>140.22</c:v>
                </c:pt>
                <c:pt idx="5" formatCode="#,##0.00">
                  <c:v>139.59</c:v>
                </c:pt>
                <c:pt idx="6" formatCode="#,##0.00">
                  <c:v>125.28</c:v>
                </c:pt>
                <c:pt idx="7" formatCode="#,##0.00">
                  <c:v>133.94</c:v>
                </c:pt>
                <c:pt idx="8" formatCode="#,##0.00">
                  <c:v>113.19</c:v>
                </c:pt>
                <c:pt idx="9" formatCode="#,##0.00">
                  <c:v>94.86</c:v>
                </c:pt>
                <c:pt idx="10" formatCode="#,##0.00">
                  <c:v>129.01</c:v>
                </c:pt>
                <c:pt idx="11" formatCode="#,##0.00">
                  <c:v>97.61</c:v>
                </c:pt>
                <c:pt idx="12" formatCode="#,##0.00">
                  <c:v>128.71</c:v>
                </c:pt>
                <c:pt idx="13" formatCode="#,##0.00">
                  <c:v>109.41</c:v>
                </c:pt>
                <c:pt idx="14" formatCode="#,##0.00">
                  <c:v>102.58</c:v>
                </c:pt>
                <c:pt idx="15" formatCode="#,##0.00">
                  <c:v>86.11</c:v>
                </c:pt>
                <c:pt idx="16">
                  <c:v>58.29</c:v>
                </c:pt>
                <c:pt idx="17" formatCode="#,##0.00">
                  <c:v>90.32</c:v>
                </c:pt>
                <c:pt idx="18" formatCode="#,##0.00">
                  <c:v>83.54</c:v>
                </c:pt>
                <c:pt idx="19" formatCode="#,##0.00">
                  <c:v>88.51</c:v>
                </c:pt>
                <c:pt idx="20" formatCode="#,##0.0">
                  <c:v>60.56</c:v>
                </c:pt>
                <c:pt idx="21" formatCode="#,##0.00">
                  <c:v>68.150000000000006</c:v>
                </c:pt>
                <c:pt idx="22" formatCode="#,##0.0">
                  <c:v>81.96</c:v>
                </c:pt>
                <c:pt idx="23" formatCode="#,##0.00">
                  <c:v>75.010000000000005</c:v>
                </c:pt>
                <c:pt idx="24" formatCode="#,##0.00">
                  <c:v>62.78</c:v>
                </c:pt>
                <c:pt idx="25" formatCode="#,##0.00">
                  <c:v>51.4</c:v>
                </c:pt>
                <c:pt idx="26" formatCode="#,##0.0">
                  <c:v>46.15</c:v>
                </c:pt>
                <c:pt idx="27" formatCode="#,##0.00">
                  <c:v>41.37</c:v>
                </c:pt>
                <c:pt idx="28" formatCode="#,##0.00">
                  <c:v>37.700000000000003</c:v>
                </c:pt>
                <c:pt idx="29" formatCode="#,##0.00">
                  <c:v>30.1</c:v>
                </c:pt>
                <c:pt idx="31" formatCode="#,##0.00">
                  <c:v>109.13</c:v>
                </c:pt>
                <c:pt idx="32" formatCode="#,##0.00">
                  <c:v>87.38</c:v>
                </c:pt>
                <c:pt idx="33" formatCode="#,##0.00">
                  <c:v>75.28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4-4B16-9E63-9249D4D6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46856960"/>
        <c:axId val="146776832"/>
      </c:barChart>
      <c:catAx>
        <c:axId val="1468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677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7768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6856960"/>
        <c:crosses val="autoZero"/>
        <c:crossBetween val="between"/>
        <c:majorUnit val="40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Recycling rate for all packaging waste, 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6.6666666666666671E-3"/>
          <c:y val="1.0183168745529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576377952755898E-2"/>
          <c:y val="0.1612240168832127"/>
          <c:w val="0.91942362204724415"/>
          <c:h val="0.4245505373826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8'!$C$55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8'!$B$56:$B$89</c:f>
              <c:strCache>
                <c:ptCount val="34"/>
                <c:pt idx="0">
                  <c:v>EU-28 (¹)</c:v>
                </c:pt>
                <c:pt idx="2">
                  <c:v>Belgium</c:v>
                </c:pt>
                <c:pt idx="3">
                  <c:v>Denmark</c:v>
                </c:pt>
                <c:pt idx="4">
                  <c:v>Czechia</c:v>
                </c:pt>
                <c:pt idx="5">
                  <c:v>Netherlands</c:v>
                </c:pt>
                <c:pt idx="6">
                  <c:v>Germany </c:v>
                </c:pt>
                <c:pt idx="7">
                  <c:v>Spain</c:v>
                </c:pt>
                <c:pt idx="8">
                  <c:v>Lithuania</c:v>
                </c:pt>
                <c:pt idx="9">
                  <c:v>Slovenia</c:v>
                </c:pt>
                <c:pt idx="10">
                  <c:v>Sweden</c:v>
                </c:pt>
                <c:pt idx="11">
                  <c:v>Ireland</c:v>
                </c:pt>
                <c:pt idx="12">
                  <c:v>Italy</c:v>
                </c:pt>
                <c:pt idx="13">
                  <c:v>Austria</c:v>
                </c:pt>
                <c:pt idx="14">
                  <c:v>Greece</c:v>
                </c:pt>
                <c:pt idx="15">
                  <c:v>France</c:v>
                </c:pt>
                <c:pt idx="16">
                  <c:v>Slovakia</c:v>
                </c:pt>
                <c:pt idx="17">
                  <c:v>Finland</c:v>
                </c:pt>
                <c:pt idx="18">
                  <c:v>United Kingdom</c:v>
                </c:pt>
                <c:pt idx="19">
                  <c:v>Bulgaria</c:v>
                </c:pt>
                <c:pt idx="20">
                  <c:v>Luxembourg</c:v>
                </c:pt>
                <c:pt idx="21">
                  <c:v>Portugal</c:v>
                </c:pt>
                <c:pt idx="22">
                  <c:v>Romania</c:v>
                </c:pt>
                <c:pt idx="23">
                  <c:v>Cyprus (¹) </c:v>
                </c:pt>
                <c:pt idx="24">
                  <c:v>Poland</c:v>
                </c:pt>
                <c:pt idx="25">
                  <c:v>Latvia</c:v>
                </c:pt>
                <c:pt idx="26">
                  <c:v>Estonia</c:v>
                </c:pt>
                <c:pt idx="27">
                  <c:v>Croatia</c:v>
                </c:pt>
                <c:pt idx="28">
                  <c:v>Hungary</c:v>
                </c:pt>
                <c:pt idx="29">
                  <c:v>Malta</c:v>
                </c:pt>
                <c:pt idx="31">
                  <c:v>Liechtenstein</c:v>
                </c:pt>
                <c:pt idx="32">
                  <c:v>Norway</c:v>
                </c:pt>
                <c:pt idx="33">
                  <c:v>Iceland</c:v>
                </c:pt>
              </c:strCache>
            </c:strRef>
          </c:cat>
          <c:val>
            <c:numRef>
              <c:f>'Figure 8'!$C$56:$C$89</c:f>
              <c:numCache>
                <c:formatCode>#,##0.0</c:formatCode>
                <c:ptCount val="34"/>
                <c:pt idx="0" formatCode="#,##0">
                  <c:v>67</c:v>
                </c:pt>
                <c:pt idx="2">
                  <c:v>81.900000000000006</c:v>
                </c:pt>
                <c:pt idx="3" formatCode="#,##0">
                  <c:v>79</c:v>
                </c:pt>
                <c:pt idx="4">
                  <c:v>75.3</c:v>
                </c:pt>
                <c:pt idx="5">
                  <c:v>72.599999999999994</c:v>
                </c:pt>
                <c:pt idx="6">
                  <c:v>70.7</c:v>
                </c:pt>
                <c:pt idx="7">
                  <c:v>70.3</c:v>
                </c:pt>
                <c:pt idx="8">
                  <c:v>69.5</c:v>
                </c:pt>
                <c:pt idx="9">
                  <c:v>69.400000000000006</c:v>
                </c:pt>
                <c:pt idx="10">
                  <c:v>68.2</c:v>
                </c:pt>
                <c:pt idx="11" formatCode="#,##0">
                  <c:v>67</c:v>
                </c:pt>
                <c:pt idx="12">
                  <c:v>66.900000000000006</c:v>
                </c:pt>
                <c:pt idx="13">
                  <c:v>66.8</c:v>
                </c:pt>
                <c:pt idx="14" formatCode="General">
                  <c:v>66.099999999999994</c:v>
                </c:pt>
                <c:pt idx="15" formatCode="#,##0">
                  <c:v>66</c:v>
                </c:pt>
                <c:pt idx="16">
                  <c:v>65.8</c:v>
                </c:pt>
                <c:pt idx="17">
                  <c:v>64.7</c:v>
                </c:pt>
                <c:pt idx="18">
                  <c:v>64.7</c:v>
                </c:pt>
                <c:pt idx="19">
                  <c:v>63.8</c:v>
                </c:pt>
                <c:pt idx="20">
                  <c:v>61.5</c:v>
                </c:pt>
                <c:pt idx="21">
                  <c:v>60.9</c:v>
                </c:pt>
                <c:pt idx="22" formatCode="General">
                  <c:v>60.4</c:v>
                </c:pt>
                <c:pt idx="23">
                  <c:v>59.8</c:v>
                </c:pt>
                <c:pt idx="24" formatCode="#,##0">
                  <c:v>58</c:v>
                </c:pt>
                <c:pt idx="25">
                  <c:v>57.7</c:v>
                </c:pt>
                <c:pt idx="26" formatCode="#,##0">
                  <c:v>56</c:v>
                </c:pt>
                <c:pt idx="27">
                  <c:v>54.7</c:v>
                </c:pt>
                <c:pt idx="28">
                  <c:v>49.7</c:v>
                </c:pt>
                <c:pt idx="29" formatCode="General">
                  <c:v>39.700000000000003</c:v>
                </c:pt>
                <c:pt idx="31">
                  <c:v>65.8</c:v>
                </c:pt>
                <c:pt idx="32">
                  <c:v>57.2</c:v>
                </c:pt>
                <c:pt idx="33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F-43E9-BB2B-92657525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25184"/>
        <c:axId val="146408192"/>
      </c:barChart>
      <c:lineChart>
        <c:grouping val="standard"/>
        <c:varyColors val="0"/>
        <c:ser>
          <c:idx val="1"/>
          <c:order val="1"/>
          <c:tx>
            <c:strRef>
              <c:f>'Figure 8'!$D$55</c:f>
              <c:strCache>
                <c:ptCount val="1"/>
                <c:pt idx="0">
                  <c:v>Target: 55%</c:v>
                </c:pt>
              </c:strCache>
            </c:strRef>
          </c:tx>
          <c:spPr>
            <a:effectLst/>
            <a:extLst/>
          </c:spPr>
          <c:marker>
            <c:symbol val="none"/>
          </c:marker>
          <c:cat>
            <c:strRef>
              <c:f>'Figure 8'!$B$58:$B$87</c:f>
              <c:strCache>
                <c:ptCount val="30"/>
                <c:pt idx="0">
                  <c:v>Belgium</c:v>
                </c:pt>
                <c:pt idx="1">
                  <c:v>Denmark</c:v>
                </c:pt>
                <c:pt idx="2">
                  <c:v>Czechia</c:v>
                </c:pt>
                <c:pt idx="3">
                  <c:v>Netherlands</c:v>
                </c:pt>
                <c:pt idx="4">
                  <c:v>Germany </c:v>
                </c:pt>
                <c:pt idx="5">
                  <c:v>Spain</c:v>
                </c:pt>
                <c:pt idx="6">
                  <c:v>Lithuania</c:v>
                </c:pt>
                <c:pt idx="7">
                  <c:v>Slovenia</c:v>
                </c:pt>
                <c:pt idx="8">
                  <c:v>Sweden</c:v>
                </c:pt>
                <c:pt idx="9">
                  <c:v>Ireland</c:v>
                </c:pt>
                <c:pt idx="10">
                  <c:v>Italy</c:v>
                </c:pt>
                <c:pt idx="11">
                  <c:v>Austria</c:v>
                </c:pt>
                <c:pt idx="12">
                  <c:v>Greece</c:v>
                </c:pt>
                <c:pt idx="13">
                  <c:v>France</c:v>
                </c:pt>
                <c:pt idx="14">
                  <c:v>Slovakia</c:v>
                </c:pt>
                <c:pt idx="15">
                  <c:v>Finland</c:v>
                </c:pt>
                <c:pt idx="16">
                  <c:v>United Kingdom</c:v>
                </c:pt>
                <c:pt idx="17">
                  <c:v>Bulgaria</c:v>
                </c:pt>
                <c:pt idx="18">
                  <c:v>Luxembourg</c:v>
                </c:pt>
                <c:pt idx="19">
                  <c:v>Portugal</c:v>
                </c:pt>
                <c:pt idx="20">
                  <c:v>Romania</c:v>
                </c:pt>
                <c:pt idx="21">
                  <c:v>Cyprus (¹) </c:v>
                </c:pt>
                <c:pt idx="22">
                  <c:v>Poland</c:v>
                </c:pt>
                <c:pt idx="23">
                  <c:v>Latvia</c:v>
                </c:pt>
                <c:pt idx="24">
                  <c:v>Estonia</c:v>
                </c:pt>
                <c:pt idx="25">
                  <c:v>Croatia</c:v>
                </c:pt>
                <c:pt idx="26">
                  <c:v>Hungary</c:v>
                </c:pt>
                <c:pt idx="27">
                  <c:v>Malta</c:v>
                </c:pt>
                <c:pt idx="29">
                  <c:v>Liechtenstein</c:v>
                </c:pt>
              </c:strCache>
            </c:strRef>
          </c:cat>
          <c:val>
            <c:numRef>
              <c:f>'Figure 8'!$D$56:$D$89</c:f>
              <c:numCache>
                <c:formatCode>#,##0.0</c:formatCode>
                <c:ptCount val="34"/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F-43E9-BB2B-92657525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5184"/>
        <c:axId val="146408192"/>
      </c:lineChart>
      <c:catAx>
        <c:axId val="14652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6408192"/>
        <c:crosses val="autoZero"/>
        <c:auto val="1"/>
        <c:lblAlgn val="ctr"/>
        <c:lblOffset val="100"/>
        <c:noMultiLvlLbl val="0"/>
      </c:catAx>
      <c:valAx>
        <c:axId val="1464081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6525184"/>
        <c:crosses val="autoZero"/>
        <c:crossBetween val="between"/>
        <c:majorUnit val="2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Recycling rate for plastic packaging waste, 2016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 %)</a:t>
            </a:r>
          </a:p>
        </c:rich>
      </c:tx>
      <c:layout>
        <c:manualLayout>
          <c:xMode val="edge"/>
          <c:yMode val="edge"/>
          <c:x val="6.6666666666666671E-3"/>
          <c:y val="9.803921568627450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909711286089239E-2"/>
          <c:y val="0.16151671298440637"/>
          <c:w val="0.91942362204724415"/>
          <c:h val="0.48745561216612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9'!$G$48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9'!$F$49:$F$82</c:f>
              <c:strCache>
                <c:ptCount val="34"/>
                <c:pt idx="0">
                  <c:v>EU-28 (¹)</c:v>
                </c:pt>
                <c:pt idx="2">
                  <c:v>Lithuania</c:v>
                </c:pt>
                <c:pt idx="3">
                  <c:v>Cyprus (¹)</c:v>
                </c:pt>
                <c:pt idx="4">
                  <c:v>Slovenia</c:v>
                </c:pt>
                <c:pt idx="5">
                  <c:v>Czechia</c:v>
                </c:pt>
                <c:pt idx="6">
                  <c:v>Bulgaria</c:v>
                </c:pt>
                <c:pt idx="7">
                  <c:v>Slovakia</c:v>
                </c:pt>
                <c:pt idx="8">
                  <c:v>Netherlands</c:v>
                </c:pt>
                <c:pt idx="9">
                  <c:v>Sweden</c:v>
                </c:pt>
                <c:pt idx="10">
                  <c:v>Germany </c:v>
                </c:pt>
                <c:pt idx="11">
                  <c:v>Poland</c:v>
                </c:pt>
                <c:pt idx="12">
                  <c:v>Romania</c:v>
                </c:pt>
                <c:pt idx="13">
                  <c:v>Spain</c:v>
                </c:pt>
                <c:pt idx="14">
                  <c:v>United Kingdom</c:v>
                </c:pt>
                <c:pt idx="15">
                  <c:v>Belgium</c:v>
                </c:pt>
                <c:pt idx="16">
                  <c:v>Italy</c:v>
                </c:pt>
                <c:pt idx="17">
                  <c:v>Portugal</c:v>
                </c:pt>
                <c:pt idx="18">
                  <c:v>Croatia</c:v>
                </c:pt>
                <c:pt idx="19">
                  <c:v>Greece</c:v>
                </c:pt>
                <c:pt idx="20">
                  <c:v>Latvia</c:v>
                </c:pt>
                <c:pt idx="21">
                  <c:v>Denmark</c:v>
                </c:pt>
                <c:pt idx="22">
                  <c:v>Austria</c:v>
                </c:pt>
                <c:pt idx="23">
                  <c:v>Luxembourg</c:v>
                </c:pt>
                <c:pt idx="24">
                  <c:v>Hungary</c:v>
                </c:pt>
                <c:pt idx="25">
                  <c:v>Ireland</c:v>
                </c:pt>
                <c:pt idx="26">
                  <c:v>France</c:v>
                </c:pt>
                <c:pt idx="27">
                  <c:v>Finland</c:v>
                </c:pt>
                <c:pt idx="28">
                  <c:v>Estonia</c:v>
                </c:pt>
                <c:pt idx="29">
                  <c:v>Malta</c:v>
                </c:pt>
                <c:pt idx="31">
                  <c:v>Norway</c:v>
                </c:pt>
                <c:pt idx="32">
                  <c:v>Iceland</c:v>
                </c:pt>
                <c:pt idx="33">
                  <c:v>Liechtenstein</c:v>
                </c:pt>
              </c:strCache>
            </c:strRef>
          </c:cat>
          <c:val>
            <c:numRef>
              <c:f>'Figure 9'!$G$49:$G$82</c:f>
              <c:numCache>
                <c:formatCode>#,##0.0</c:formatCode>
                <c:ptCount val="34"/>
                <c:pt idx="0">
                  <c:v>42.4</c:v>
                </c:pt>
                <c:pt idx="2">
                  <c:v>74.400000000000006</c:v>
                </c:pt>
                <c:pt idx="3" formatCode="General">
                  <c:v>63.7</c:v>
                </c:pt>
                <c:pt idx="4">
                  <c:v>62</c:v>
                </c:pt>
                <c:pt idx="5">
                  <c:v>59.2</c:v>
                </c:pt>
                <c:pt idx="6">
                  <c:v>52.6</c:v>
                </c:pt>
                <c:pt idx="7">
                  <c:v>51.7</c:v>
                </c:pt>
                <c:pt idx="8">
                  <c:v>51.5</c:v>
                </c:pt>
                <c:pt idx="9">
                  <c:v>50.7</c:v>
                </c:pt>
                <c:pt idx="10">
                  <c:v>48.4</c:v>
                </c:pt>
                <c:pt idx="11">
                  <c:v>46.9</c:v>
                </c:pt>
                <c:pt idx="12" formatCode="General">
                  <c:v>46.5</c:v>
                </c:pt>
                <c:pt idx="13">
                  <c:v>45.5</c:v>
                </c:pt>
                <c:pt idx="14">
                  <c:v>44.9</c:v>
                </c:pt>
                <c:pt idx="15">
                  <c:v>43.4</c:v>
                </c:pt>
                <c:pt idx="16">
                  <c:v>42.4</c:v>
                </c:pt>
                <c:pt idx="17">
                  <c:v>41.8</c:v>
                </c:pt>
                <c:pt idx="18">
                  <c:v>41.1</c:v>
                </c:pt>
                <c:pt idx="19" formatCode="General">
                  <c:v>38.200000000000003</c:v>
                </c:pt>
                <c:pt idx="20">
                  <c:v>37.200000000000003</c:v>
                </c:pt>
                <c:pt idx="21">
                  <c:v>36.1</c:v>
                </c:pt>
                <c:pt idx="22">
                  <c:v>33.6</c:v>
                </c:pt>
                <c:pt idx="23">
                  <c:v>32.6</c:v>
                </c:pt>
                <c:pt idx="24">
                  <c:v>31.4</c:v>
                </c:pt>
                <c:pt idx="25">
                  <c:v>31.2</c:v>
                </c:pt>
                <c:pt idx="26">
                  <c:v>25.8</c:v>
                </c:pt>
                <c:pt idx="27">
                  <c:v>25.4</c:v>
                </c:pt>
                <c:pt idx="28">
                  <c:v>24.6</c:v>
                </c:pt>
                <c:pt idx="29" formatCode="General">
                  <c:v>23.5</c:v>
                </c:pt>
                <c:pt idx="31">
                  <c:v>44.6</c:v>
                </c:pt>
                <c:pt idx="32">
                  <c:v>42.7</c:v>
                </c:pt>
                <c:pt idx="33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C-4494-A60E-4A75E028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92192"/>
        <c:axId val="148393984"/>
      </c:barChart>
      <c:lineChart>
        <c:grouping val="standard"/>
        <c:varyColors val="0"/>
        <c:ser>
          <c:idx val="1"/>
          <c:order val="1"/>
          <c:tx>
            <c:strRef>
              <c:f>'Figure 9'!$H$48</c:f>
              <c:strCache>
                <c:ptCount val="1"/>
                <c:pt idx="0">
                  <c:v>Target: 22.5 %</c:v>
                </c:pt>
              </c:strCache>
            </c:strRef>
          </c:tx>
          <c:spPr>
            <a:effectLst/>
            <a:extLst/>
          </c:spPr>
          <c:marker>
            <c:symbol val="none"/>
          </c:marker>
          <c:cat>
            <c:strRef>
              <c:f>'Figure 9'!$F$51:$F$80</c:f>
              <c:strCache>
                <c:ptCount val="30"/>
                <c:pt idx="0">
                  <c:v>Lithuania</c:v>
                </c:pt>
                <c:pt idx="1">
                  <c:v>Cyprus (¹)</c:v>
                </c:pt>
                <c:pt idx="2">
                  <c:v>Slovenia</c:v>
                </c:pt>
                <c:pt idx="3">
                  <c:v>Czechia</c:v>
                </c:pt>
                <c:pt idx="4">
                  <c:v>Bulgaria</c:v>
                </c:pt>
                <c:pt idx="5">
                  <c:v>Slovakia</c:v>
                </c:pt>
                <c:pt idx="6">
                  <c:v>Netherlands</c:v>
                </c:pt>
                <c:pt idx="7">
                  <c:v>Sweden</c:v>
                </c:pt>
                <c:pt idx="8">
                  <c:v>Germany </c:v>
                </c:pt>
                <c:pt idx="9">
                  <c:v>Poland</c:v>
                </c:pt>
                <c:pt idx="10">
                  <c:v>Romania</c:v>
                </c:pt>
                <c:pt idx="11">
                  <c:v>Spain</c:v>
                </c:pt>
                <c:pt idx="12">
                  <c:v>United Kingdom</c:v>
                </c:pt>
                <c:pt idx="13">
                  <c:v>Belgium</c:v>
                </c:pt>
                <c:pt idx="14">
                  <c:v>Italy</c:v>
                </c:pt>
                <c:pt idx="15">
                  <c:v>Portugal</c:v>
                </c:pt>
                <c:pt idx="16">
                  <c:v>Croatia</c:v>
                </c:pt>
                <c:pt idx="17">
                  <c:v>Greece</c:v>
                </c:pt>
                <c:pt idx="18">
                  <c:v>Latvia</c:v>
                </c:pt>
                <c:pt idx="19">
                  <c:v>Denmark</c:v>
                </c:pt>
                <c:pt idx="20">
                  <c:v>Austria</c:v>
                </c:pt>
                <c:pt idx="21">
                  <c:v>Luxembourg</c:v>
                </c:pt>
                <c:pt idx="22">
                  <c:v>Hungary</c:v>
                </c:pt>
                <c:pt idx="23">
                  <c:v>Ireland</c:v>
                </c:pt>
                <c:pt idx="24">
                  <c:v>France</c:v>
                </c:pt>
                <c:pt idx="25">
                  <c:v>Finland</c:v>
                </c:pt>
                <c:pt idx="26">
                  <c:v>Estonia</c:v>
                </c:pt>
                <c:pt idx="27">
                  <c:v>Malta</c:v>
                </c:pt>
                <c:pt idx="29">
                  <c:v>Norway</c:v>
                </c:pt>
              </c:strCache>
            </c:strRef>
          </c:cat>
          <c:val>
            <c:numRef>
              <c:f>'Figure 9'!$H$49:$H$82</c:f>
              <c:numCache>
                <c:formatCode>#,##0.0</c:formatCode>
                <c:ptCount val="34"/>
                <c:pt idx="0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494-A60E-4A75E028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2192"/>
        <c:axId val="148393984"/>
      </c:lineChart>
      <c:catAx>
        <c:axId val="1483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8393984"/>
        <c:crosses val="autoZero"/>
        <c:auto val="1"/>
        <c:lblAlgn val="ctr"/>
        <c:lblOffset val="100"/>
        <c:noMultiLvlLbl val="0"/>
      </c:catAx>
      <c:valAx>
        <c:axId val="1483939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8392192"/>
        <c:crosses val="autoZero"/>
        <c:crossBetween val="between"/>
        <c:majorUnit val="20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66676</xdr:rowOff>
    </xdr:from>
    <xdr:to>
      <xdr:col>7</xdr:col>
      <xdr:colOff>304800</xdr:colOff>
      <xdr:row>27</xdr:row>
      <xdr:rowOff>657225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38101</xdr:rowOff>
    </xdr:from>
    <xdr:to>
      <xdr:col>8</xdr:col>
      <xdr:colOff>457200</xdr:colOff>
      <xdr:row>26</xdr:row>
      <xdr:rowOff>549975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95250</xdr:rowOff>
    </xdr:from>
    <xdr:to>
      <xdr:col>10</xdr:col>
      <xdr:colOff>600075</xdr:colOff>
      <xdr:row>26</xdr:row>
      <xdr:rowOff>714375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11</xdr:col>
      <xdr:colOff>428625</xdr:colOff>
      <xdr:row>32</xdr:row>
      <xdr:rowOff>389162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4</xdr:row>
      <xdr:rowOff>0</xdr:rowOff>
    </xdr:from>
    <xdr:to>
      <xdr:col>13</xdr:col>
      <xdr:colOff>285750</xdr:colOff>
      <xdr:row>27</xdr:row>
      <xdr:rowOff>127200</xdr:rowOff>
    </xdr:to>
    <xdr:graphicFrame macro="">
      <xdr:nvGraphicFramePr>
        <xdr:cNvPr id="4179101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0.72336</cdr:x>
      <cdr:y>0.15742</cdr:y>
    </cdr:from>
    <cdr:to>
      <cdr:x>0.87686</cdr:x>
      <cdr:y>0.36115</cdr:y>
    </cdr:to>
    <cdr:grpSp>
      <cdr:nvGrpSpPr>
        <cdr:cNvPr id="20" name="Group 19"/>
        <cdr:cNvGrpSpPr/>
      </cdr:nvGrpSpPr>
      <cdr:grpSpPr>
        <a:xfrm xmlns:a="http://schemas.openxmlformats.org/drawingml/2006/main">
          <a:off x="5512003" y="571812"/>
          <a:ext cx="1169670" cy="740029"/>
          <a:chOff x="5529409" y="564231"/>
          <a:chExt cx="1173340" cy="730230"/>
        </a:xfrm>
      </cdr:grpSpPr>
      <cdr:cxnSp macro="">
        <cdr:nvCxnSpPr>
          <cdr:cNvPr id="5" name="Gerade Verbindung 4"/>
          <cdr:cNvCxnSpPr/>
        </cdr:nvCxnSpPr>
        <cdr:spPr>
          <a:xfrm xmlns:a="http://schemas.openxmlformats.org/drawingml/2006/main" flipV="1">
            <a:off x="5529409" y="1291235"/>
            <a:ext cx="1173340" cy="3226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feld 1"/>
          <cdr:cNvSpPr txBox="1"/>
        </cdr:nvSpPr>
        <cdr:spPr>
          <a:xfrm xmlns:a="http://schemas.openxmlformats.org/drawingml/2006/main">
            <a:off x="5651960" y="564231"/>
            <a:ext cx="934303" cy="210671"/>
          </a:xfrm>
          <a:prstGeom xmlns:a="http://schemas.openxmlformats.org/drawingml/2006/main" prst="rect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2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ctr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GB" sz="1200" b="1" i="0" u="none" strike="noStrike" baseline="0">
                <a:solidFill>
                  <a:schemeClr val="accent2"/>
                </a:solidFill>
                <a:latin typeface="Calibri"/>
              </a:rPr>
              <a:t>2001 target</a:t>
            </a:r>
          </a:p>
        </cdr:txBody>
      </cdr:sp>
      <cdr:cxnSp macro="">
        <cdr:nvCxnSpPr>
          <cdr:cNvPr id="6" name="Gerade Verbindung 5"/>
          <cdr:cNvCxnSpPr/>
        </cdr:nvCxnSpPr>
        <cdr:spPr>
          <a:xfrm xmlns:a="http://schemas.openxmlformats.org/drawingml/2006/main">
            <a:off x="6127493" y="782096"/>
            <a:ext cx="2140" cy="497424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0.1109</cdr:x>
      <cdr:y>0.02762</cdr:y>
    </cdr:from>
    <cdr:to>
      <cdr:x>0.6925</cdr:x>
      <cdr:y>0.29012</cdr:y>
    </cdr:to>
    <cdr:grpSp>
      <cdr:nvGrpSpPr>
        <cdr:cNvPr id="19" name="Group 18"/>
        <cdr:cNvGrpSpPr/>
      </cdr:nvGrpSpPr>
      <cdr:grpSpPr>
        <a:xfrm xmlns:a="http://schemas.openxmlformats.org/drawingml/2006/main">
          <a:off x="845058" y="100327"/>
          <a:ext cx="4431792" cy="953505"/>
          <a:chOff x="847727" y="99001"/>
          <a:chExt cx="4445787" cy="940869"/>
        </a:xfrm>
      </cdr:grpSpPr>
      <cdr:cxnSp macro="">
        <cdr:nvCxnSpPr>
          <cdr:cNvPr id="3" name="Gerade Verbindung 2"/>
          <cdr:cNvCxnSpPr/>
        </cdr:nvCxnSpPr>
        <cdr:spPr>
          <a:xfrm xmlns:a="http://schemas.openxmlformats.org/drawingml/2006/main">
            <a:off x="847727" y="1039870"/>
            <a:ext cx="4445787" cy="0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Textfeld 1"/>
          <cdr:cNvSpPr txBox="1"/>
        </cdr:nvSpPr>
        <cdr:spPr>
          <a:xfrm xmlns:a="http://schemas.openxmlformats.org/drawingml/2006/main">
            <a:off x="2597422" y="99001"/>
            <a:ext cx="916088" cy="19737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22225">
            <a:solidFill>
              <a:schemeClr val="accent2"/>
            </a:solidFill>
          </a:ln>
        </cdr:spPr>
        <cdr:txBody>
          <a:bodyPr xmlns:a="http://schemas.openxmlformats.org/drawingml/2006/main" wrap="none" rtlCol="0" anchor="ctr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GB" sz="1200" b="1" i="0" u="none" strike="noStrike" baseline="0">
                <a:solidFill>
                  <a:schemeClr val="accent2"/>
                </a:solidFill>
                <a:latin typeface="Calibri"/>
              </a:rPr>
              <a:t>2008 target</a:t>
            </a:r>
          </a:p>
        </cdr:txBody>
      </cdr:sp>
      <cdr:cxnSp macro="">
        <cdr:nvCxnSpPr>
          <cdr:cNvPr id="9" name="Gerade Verbindung 8"/>
          <cdr:cNvCxnSpPr>
            <a:stCxn xmlns:a="http://schemas.openxmlformats.org/drawingml/2006/main" id="4" idx="2"/>
          </cdr:cNvCxnSpPr>
        </cdr:nvCxnSpPr>
        <cdr:spPr>
          <a:xfrm xmlns:a="http://schemas.openxmlformats.org/drawingml/2006/main">
            <a:off x="3055466" y="296376"/>
            <a:ext cx="6571" cy="741849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3</xdr:row>
      <xdr:rowOff>104775</xdr:rowOff>
    </xdr:from>
    <xdr:to>
      <xdr:col>13</xdr:col>
      <xdr:colOff>276225</xdr:colOff>
      <xdr:row>27</xdr:row>
      <xdr:rowOff>79575</xdr:rowOff>
    </xdr:to>
    <xdr:graphicFrame macro="">
      <xdr:nvGraphicFramePr>
        <xdr:cNvPr id="4155550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0.725</cdr:x>
      <cdr:y>0.15626</cdr:y>
    </cdr:from>
    <cdr:to>
      <cdr:x>0.87612</cdr:x>
      <cdr:y>0.53407</cdr:y>
    </cdr:to>
    <cdr:grpSp>
      <cdr:nvGrpSpPr>
        <cdr:cNvPr id="20" name="Group 19"/>
        <cdr:cNvGrpSpPr/>
      </cdr:nvGrpSpPr>
      <cdr:grpSpPr>
        <a:xfrm xmlns:a="http://schemas.openxmlformats.org/drawingml/2006/main">
          <a:off x="5524500" y="567599"/>
          <a:ext cx="1151534" cy="1372357"/>
          <a:chOff x="5524500" y="567573"/>
          <a:chExt cx="1151503" cy="1372370"/>
        </a:xfrm>
      </cdr:grpSpPr>
      <cdr:cxnSp macro="">
        <cdr:nvCxnSpPr>
          <cdr:cNvPr id="5" name="Gerade Verbindung 4"/>
          <cdr:cNvCxnSpPr/>
        </cdr:nvCxnSpPr>
        <cdr:spPr>
          <a:xfrm xmlns:a="http://schemas.openxmlformats.org/drawingml/2006/main">
            <a:off x="5524500" y="1928151"/>
            <a:ext cx="1151503" cy="0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feld 1"/>
          <cdr:cNvSpPr txBox="1"/>
        </cdr:nvSpPr>
        <cdr:spPr>
          <a:xfrm xmlns:a="http://schemas.openxmlformats.org/drawingml/2006/main">
            <a:off x="5640153" y="567573"/>
            <a:ext cx="931392" cy="216164"/>
          </a:xfrm>
          <a:prstGeom xmlns:a="http://schemas.openxmlformats.org/drawingml/2006/main" prst="rect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2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ctr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GB" sz="1200" b="1" i="0" u="none" strike="noStrike" baseline="0">
                <a:solidFill>
                  <a:schemeClr val="accent2"/>
                </a:solidFill>
                <a:latin typeface="Calibri"/>
              </a:rPr>
              <a:t>2001 target</a:t>
            </a:r>
          </a:p>
        </cdr:txBody>
      </cdr:sp>
      <cdr:cxnSp macro="">
        <cdr:nvCxnSpPr>
          <cdr:cNvPr id="6" name="Gerade Verbindung 5"/>
          <cdr:cNvCxnSpPr/>
        </cdr:nvCxnSpPr>
        <cdr:spPr>
          <a:xfrm xmlns:a="http://schemas.openxmlformats.org/drawingml/2006/main">
            <a:off x="6102928" y="794552"/>
            <a:ext cx="0" cy="1145391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0.10858</cdr:x>
      <cdr:y>0.09332</cdr:y>
    </cdr:from>
    <cdr:to>
      <cdr:x>0.69016</cdr:x>
      <cdr:y>0.33034</cdr:y>
    </cdr:to>
    <cdr:grpSp>
      <cdr:nvGrpSpPr>
        <cdr:cNvPr id="13" name="Group 12"/>
        <cdr:cNvGrpSpPr/>
      </cdr:nvGrpSpPr>
      <cdr:grpSpPr>
        <a:xfrm xmlns:a="http://schemas.openxmlformats.org/drawingml/2006/main">
          <a:off x="827380" y="338976"/>
          <a:ext cx="4431639" cy="860951"/>
          <a:chOff x="827372" y="342621"/>
          <a:chExt cx="4431640" cy="870174"/>
        </a:xfrm>
      </cdr:grpSpPr>
      <cdr:cxnSp macro="">
        <cdr:nvCxnSpPr>
          <cdr:cNvPr id="3" name="Gerade Verbindung 2"/>
          <cdr:cNvCxnSpPr/>
        </cdr:nvCxnSpPr>
        <cdr:spPr>
          <a:xfrm xmlns:a="http://schemas.openxmlformats.org/drawingml/2006/main">
            <a:off x="827372" y="1201303"/>
            <a:ext cx="4431640" cy="11492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Textfeld 1"/>
          <cdr:cNvSpPr txBox="1"/>
        </cdr:nvSpPr>
        <cdr:spPr>
          <a:xfrm xmlns:a="http://schemas.openxmlformats.org/drawingml/2006/main">
            <a:off x="2589179" y="342621"/>
            <a:ext cx="907618" cy="2080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22225">
            <a:solidFill>
              <a:schemeClr val="accent2"/>
            </a:solidFill>
          </a:ln>
        </cdr:spPr>
        <cdr:txBody>
          <a:bodyPr xmlns:a="http://schemas.openxmlformats.org/drawingml/2006/main" wrap="none" rtlCol="0" anchor="ctr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GB" sz="1200" b="1" i="0" u="none" strike="noStrike" baseline="0">
                <a:solidFill>
                  <a:schemeClr val="accent2"/>
                </a:solidFill>
                <a:latin typeface="Calibri"/>
              </a:rPr>
              <a:t>2008 target</a:t>
            </a:r>
          </a:p>
        </cdr:txBody>
      </cdr:sp>
      <cdr:cxnSp macro="">
        <cdr:nvCxnSpPr>
          <cdr:cNvPr id="9" name="Gerade Verbindung 8"/>
          <cdr:cNvCxnSpPr/>
        </cdr:nvCxnSpPr>
        <cdr:spPr>
          <a:xfrm xmlns:a="http://schemas.openxmlformats.org/drawingml/2006/main" flipV="1">
            <a:off x="3043238" y="556976"/>
            <a:ext cx="0" cy="643432"/>
          </a:xfrm>
          <a:prstGeom xmlns:a="http://schemas.openxmlformats.org/drawingml/2006/main" prst="line">
            <a:avLst/>
          </a:prstGeom>
          <a:ln xmlns:a="http://schemas.openxmlformats.org/drawingml/2006/main" w="22225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128588</xdr:rowOff>
    </xdr:from>
    <xdr:to>
      <xdr:col>10</xdr:col>
      <xdr:colOff>514350</xdr:colOff>
      <xdr:row>27</xdr:row>
      <xdr:rowOff>753667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100012</xdr:rowOff>
    </xdr:from>
    <xdr:to>
      <xdr:col>13</xdr:col>
      <xdr:colOff>323850</xdr:colOff>
      <xdr:row>27</xdr:row>
      <xdr:rowOff>1505280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0</xdr:rowOff>
    </xdr:from>
    <xdr:to>
      <xdr:col>12</xdr:col>
      <xdr:colOff>600074</xdr:colOff>
      <xdr:row>32</xdr:row>
      <xdr:rowOff>317666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0.0175</cdr:x>
      <cdr:y>0.74827</cdr:y>
    </cdr:from>
    <cdr:to>
      <cdr:x>0.1375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718" y="4233004"/>
          <a:ext cx="999211" cy="130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0.02842</cdr:x>
      <cdr:y>0.74266</cdr:y>
    </cdr:from>
    <cdr:to>
      <cdr:x>0.06375</cdr:x>
      <cdr:y>0.81633</cdr:y>
    </cdr:to>
    <cdr:grpSp>
      <cdr:nvGrpSpPr>
        <cdr:cNvPr id="7" name="Group 6"/>
        <cdr:cNvGrpSpPr/>
      </cdr:nvGrpSpPr>
      <cdr:grpSpPr>
        <a:xfrm xmlns:a="http://schemas.openxmlformats.org/drawingml/2006/main">
          <a:off x="216585" y="3518180"/>
          <a:ext cx="269193" cy="348974"/>
          <a:chOff x="142875" y="2881231"/>
          <a:chExt cx="190500" cy="247732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142875" y="2945723"/>
            <a:ext cx="190500" cy="183240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endParaRPr lang="en-GB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5" name="Straight Connector 4"/>
          <cdr:cNvCxnSpPr/>
        </cdr:nvCxnSpPr>
        <cdr:spPr>
          <a:xfrm xmlns:a="http://schemas.openxmlformats.org/drawingml/2006/main" flipH="1">
            <a:off x="161085" y="2881231"/>
            <a:ext cx="125186" cy="4898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/>
          <cdr:cNvCxnSpPr/>
        </cdr:nvCxnSpPr>
        <cdr:spPr>
          <a:xfrm xmlns:a="http://schemas.openxmlformats.org/drawingml/2006/main" flipH="1">
            <a:off x="174175" y="2913746"/>
            <a:ext cx="125186" cy="4898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28575</xdr:rowOff>
    </xdr:from>
    <xdr:to>
      <xdr:col>13</xdr:col>
      <xdr:colOff>304800</xdr:colOff>
      <xdr:row>23</xdr:row>
      <xdr:rowOff>1264349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0.00875</cdr:x>
      <cdr:y>0.79052</cdr:y>
    </cdr:from>
    <cdr:to>
      <cdr:x>0.045</cdr:x>
      <cdr:y>0.86417</cdr:y>
    </cdr:to>
    <cdr:grpSp>
      <cdr:nvGrpSpPr>
        <cdr:cNvPr id="6" name="Group 5"/>
        <cdr:cNvGrpSpPr/>
      </cdr:nvGrpSpPr>
      <cdr:grpSpPr>
        <a:xfrm xmlns:a="http://schemas.openxmlformats.org/drawingml/2006/main">
          <a:off x="66675" y="3145458"/>
          <a:ext cx="276225" cy="293067"/>
          <a:chOff x="66521" y="2828558"/>
          <a:chExt cx="190061" cy="359551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66521" y="2927043"/>
            <a:ext cx="190061" cy="261066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GB" sz="1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cdr:txBody>
      </cdr:sp>
      <cdr:cxnSp macro="">
        <cdr:nvCxnSpPr>
          <cdr:cNvPr id="4" name="Straight Connector 3"/>
          <cdr:cNvCxnSpPr/>
        </cdr:nvCxnSpPr>
        <cdr:spPr>
          <a:xfrm xmlns:a="http://schemas.openxmlformats.org/drawingml/2006/main" flipH="1">
            <a:off x="88655" y="2828558"/>
            <a:ext cx="124558" cy="51289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Straight Connector 4"/>
          <cdr:cNvCxnSpPr/>
        </cdr:nvCxnSpPr>
        <cdr:spPr>
          <a:xfrm xmlns:a="http://schemas.openxmlformats.org/drawingml/2006/main" flipH="1">
            <a:off x="94762" y="2878992"/>
            <a:ext cx="124558" cy="51289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58</xdr:row>
      <xdr:rowOff>0</xdr:rowOff>
    </xdr:from>
    <xdr:ext cx="914400" cy="264560"/>
    <xdr:sp macro="" textlink="">
      <xdr:nvSpPr>
        <xdr:cNvPr id="3" name="Textfeld 1"/>
        <xdr:cNvSpPr txBox="1"/>
      </xdr:nvSpPr>
      <xdr:spPr>
        <a:xfrm>
          <a:off x="6377609" y="1035243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6</xdr:col>
      <xdr:colOff>0</xdr:colOff>
      <xdr:row>58</xdr:row>
      <xdr:rowOff>0</xdr:rowOff>
    </xdr:from>
    <xdr:ext cx="914400" cy="264560"/>
    <xdr:sp macro="" textlink="">
      <xdr:nvSpPr>
        <xdr:cNvPr id="4" name="Textfeld 1"/>
        <xdr:cNvSpPr txBox="1"/>
      </xdr:nvSpPr>
      <xdr:spPr>
        <a:xfrm>
          <a:off x="6377609" y="12515436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4</xdr:col>
      <xdr:colOff>266700</xdr:colOff>
      <xdr:row>56</xdr:row>
      <xdr:rowOff>0</xdr:rowOff>
    </xdr:from>
    <xdr:ext cx="885825" cy="264560"/>
    <xdr:sp macro="" textlink="">
      <xdr:nvSpPr>
        <xdr:cNvPr id="5" name="Textfeld 1"/>
        <xdr:cNvSpPr txBox="1"/>
      </xdr:nvSpPr>
      <xdr:spPr>
        <a:xfrm>
          <a:off x="1485900" y="8686800"/>
          <a:ext cx="885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/>
        </a:p>
      </xdr:txBody>
    </xdr:sp>
    <xdr:clientData/>
  </xdr:oneCellAnchor>
  <xdr:twoCellAnchor editAs="oneCell">
    <xdr:from>
      <xdr:col>1</xdr:col>
      <xdr:colOff>19048</xdr:colOff>
      <xdr:row>3</xdr:row>
      <xdr:rowOff>71437</xdr:rowOff>
    </xdr:from>
    <xdr:to>
      <xdr:col>12</xdr:col>
      <xdr:colOff>428624</xdr:colOff>
      <xdr:row>27</xdr:row>
      <xdr:rowOff>1247775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952499</xdr:colOff>
      <xdr:row>3</xdr:row>
      <xdr:rowOff>66674</xdr:rowOff>
    </xdr:from>
    <xdr:to>
      <xdr:col>10</xdr:col>
      <xdr:colOff>1762124</xdr:colOff>
      <xdr:row>33</xdr:row>
      <xdr:rowOff>61022</xdr:rowOff>
    </xdr:to>
    <xdr:graphicFrame macro="">
      <xdr:nvGraphicFramePr>
        <xdr:cNvPr id="111644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eur-lex.europa.eu/LexUriServ/LexUriServ.do?uri=CELEX:31994L0062:EN:NOT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62"/>
  <sheetViews>
    <sheetView showGridLines="0" tabSelected="1" zoomScaleNormal="100" workbookViewId="0">
      <selection activeCell="J25" sqref="J25"/>
    </sheetView>
  </sheetViews>
  <sheetFormatPr defaultColWidth="9.140625" defaultRowHeight="12" x14ac:dyDescent="0.2"/>
  <cols>
    <col min="1" max="1" width="9.140625" style="4"/>
    <col min="2" max="2" width="20.85546875" style="4" customWidth="1"/>
    <col min="3" max="3" width="17.28515625" style="4" customWidth="1"/>
    <col min="4" max="4" width="9.85546875" style="4" bestFit="1" customWidth="1"/>
    <col min="5" max="5" width="14.140625" style="4" customWidth="1"/>
    <col min="6" max="6" width="9.85546875" style="4" bestFit="1" customWidth="1"/>
    <col min="7" max="7" width="9.28515625" style="4" bestFit="1" customWidth="1"/>
    <col min="8" max="8" width="15" style="4" customWidth="1"/>
    <col min="9" max="9" width="13.5703125" style="4" customWidth="1"/>
    <col min="10" max="10" width="14.85546875" style="4" customWidth="1"/>
    <col min="11" max="11" width="16" style="4" customWidth="1"/>
    <col min="12" max="12" width="21.85546875" style="4" customWidth="1"/>
    <col min="13" max="13" width="9.85546875" style="4" bestFit="1" customWidth="1"/>
    <col min="14" max="16384" width="9.140625" style="4"/>
  </cols>
  <sheetData>
    <row r="1" spans="2:2" x14ac:dyDescent="0.2">
      <c r="B1" s="106"/>
    </row>
    <row r="2" spans="2:2" x14ac:dyDescent="0.2">
      <c r="B2" s="67" t="s">
        <v>208</v>
      </c>
    </row>
    <row r="3" spans="2:2" x14ac:dyDescent="0.2">
      <c r="B3" s="4" t="s">
        <v>37</v>
      </c>
    </row>
    <row r="26" spans="2:12" ht="36" customHeight="1" x14ac:dyDescent="0.2"/>
    <row r="27" spans="2:12" ht="30" customHeight="1" x14ac:dyDescent="0.2"/>
    <row r="28" spans="2:12" s="48" customFormat="1" ht="88.5" customHeight="1" x14ac:dyDescent="0.2"/>
    <row r="30" spans="2:12" ht="17.25" customHeight="1" x14ac:dyDescent="0.2">
      <c r="B30" s="284" t="s">
        <v>198</v>
      </c>
      <c r="C30" s="48"/>
      <c r="D30" s="48"/>
      <c r="E30" s="48"/>
    </row>
    <row r="31" spans="2:12" x14ac:dyDescent="0.2">
      <c r="B31" s="1" t="s">
        <v>167</v>
      </c>
      <c r="L31" s="58"/>
    </row>
    <row r="33" spans="2:16" x14ac:dyDescent="0.2">
      <c r="B33" s="57" t="s">
        <v>130</v>
      </c>
      <c r="C33" s="43"/>
    </row>
    <row r="34" spans="2:16" x14ac:dyDescent="0.2">
      <c r="B34" s="4" t="s">
        <v>162</v>
      </c>
    </row>
    <row r="37" spans="2:16" s="33" customFormat="1" ht="12.75" x14ac:dyDescent="0.2">
      <c r="B37" s="168" t="s">
        <v>206</v>
      </c>
      <c r="C37"/>
      <c r="D37"/>
      <c r="E37"/>
      <c r="F37"/>
      <c r="G37" s="113"/>
      <c r="J37" s="172"/>
      <c r="K37" s="174"/>
      <c r="L37" s="174"/>
      <c r="M37" s="174"/>
      <c r="N37"/>
      <c r="O37"/>
      <c r="P37"/>
    </row>
    <row r="38" spans="2:16" s="33" customFormat="1" ht="12.75" x14ac:dyDescent="0.2">
      <c r="B38"/>
      <c r="C38"/>
      <c r="D38"/>
      <c r="E38"/>
      <c r="F38"/>
      <c r="J38" s="174"/>
      <c r="K38" s="174"/>
      <c r="L38" s="174"/>
      <c r="M38" s="174"/>
      <c r="N38"/>
      <c r="O38"/>
      <c r="P38"/>
    </row>
    <row r="39" spans="2:16" s="33" customFormat="1" ht="12.75" x14ac:dyDescent="0.2">
      <c r="B39" s="168" t="s">
        <v>64</v>
      </c>
      <c r="C39" s="169" t="s">
        <v>256</v>
      </c>
      <c r="D39"/>
      <c r="E39"/>
      <c r="F39"/>
      <c r="G39" s="113"/>
      <c r="J39" s="172"/>
      <c r="K39" s="173"/>
      <c r="L39" s="174"/>
      <c r="M39" s="174"/>
      <c r="N39"/>
      <c r="O39"/>
      <c r="P39"/>
    </row>
    <row r="40" spans="2:16" s="33" customFormat="1" ht="12.75" x14ac:dyDescent="0.2">
      <c r="B40" s="168" t="s">
        <v>63</v>
      </c>
      <c r="C40" s="169" t="s">
        <v>257</v>
      </c>
      <c r="D40"/>
      <c r="E40"/>
      <c r="F40"/>
      <c r="G40" s="113"/>
      <c r="J40" s="172"/>
      <c r="K40" s="173"/>
      <c r="L40" s="174"/>
      <c r="M40" s="174"/>
      <c r="N40"/>
      <c r="O40"/>
      <c r="P40"/>
    </row>
    <row r="41" spans="2:16" s="33" customFormat="1" ht="12.75" x14ac:dyDescent="0.2">
      <c r="B41" s="168" t="s">
        <v>93</v>
      </c>
      <c r="C41" s="168" t="s">
        <v>50</v>
      </c>
      <c r="D41"/>
      <c r="E41"/>
      <c r="F41"/>
      <c r="G41" s="113"/>
      <c r="J41" s="172"/>
      <c r="K41" s="172"/>
      <c r="L41" s="174"/>
      <c r="M41" s="174"/>
      <c r="N41"/>
      <c r="O41"/>
      <c r="P41"/>
    </row>
    <row r="42" spans="2:16" s="33" customFormat="1" ht="12.75" x14ac:dyDescent="0.2">
      <c r="B42"/>
      <c r="C42"/>
      <c r="D42"/>
      <c r="E42"/>
      <c r="F42"/>
      <c r="J42" s="174"/>
      <c r="K42" s="174"/>
      <c r="L42" s="174"/>
      <c r="M42" s="174"/>
      <c r="N42"/>
      <c r="O42"/>
      <c r="P42"/>
    </row>
    <row r="43" spans="2:16" s="33" customFormat="1" ht="12.75" x14ac:dyDescent="0.2">
      <c r="B43" s="168" t="s">
        <v>118</v>
      </c>
      <c r="C43" s="168" t="s">
        <v>62</v>
      </c>
      <c r="D43"/>
      <c r="E43"/>
      <c r="F43"/>
      <c r="G43" s="113"/>
      <c r="J43" s="172"/>
      <c r="K43" s="172"/>
      <c r="L43" s="174"/>
      <c r="M43" s="174"/>
      <c r="N43"/>
      <c r="O43"/>
      <c r="P43"/>
    </row>
    <row r="44" spans="2:16" s="33" customFormat="1" ht="12.75" x14ac:dyDescent="0.2">
      <c r="B44" s="168" t="s">
        <v>48</v>
      </c>
      <c r="C44" s="168" t="s">
        <v>61</v>
      </c>
      <c r="D44"/>
      <c r="E44"/>
      <c r="F44"/>
      <c r="G44" s="113"/>
      <c r="J44" s="172"/>
      <c r="K44" s="172"/>
      <c r="L44" s="174"/>
      <c r="M44" s="174"/>
      <c r="N44"/>
      <c r="O44"/>
      <c r="P44"/>
    </row>
    <row r="45" spans="2:16" s="33" customFormat="1" ht="12.75" x14ac:dyDescent="0.2">
      <c r="B45" s="168" t="s">
        <v>47</v>
      </c>
      <c r="C45" s="168" t="s">
        <v>121</v>
      </c>
      <c r="D45"/>
      <c r="E45"/>
      <c r="F45"/>
      <c r="G45" s="113"/>
      <c r="J45" s="172"/>
      <c r="K45" s="172"/>
      <c r="L45" s="174"/>
      <c r="M45" s="174"/>
      <c r="N45"/>
      <c r="O45"/>
      <c r="P45"/>
    </row>
    <row r="46" spans="2:16" s="33" customFormat="1" ht="12.75" x14ac:dyDescent="0.2">
      <c r="B46" s="150"/>
      <c r="C46" s="150"/>
      <c r="D46"/>
      <c r="E46"/>
      <c r="F46"/>
      <c r="J46" s="174"/>
      <c r="K46" s="174"/>
      <c r="L46" s="174"/>
      <c r="M46" s="174"/>
      <c r="N46"/>
      <c r="O46"/>
      <c r="P46"/>
    </row>
    <row r="47" spans="2:16" s="33" customFormat="1" ht="12.75" x14ac:dyDescent="0.2">
      <c r="B47"/>
      <c r="C47"/>
      <c r="D47"/>
      <c r="E47"/>
      <c r="F47"/>
      <c r="J47" s="172"/>
      <c r="K47" s="172"/>
      <c r="L47" s="172"/>
      <c r="M47" s="174"/>
      <c r="N47"/>
      <c r="O47"/>
      <c r="P47"/>
    </row>
    <row r="48" spans="2:16" s="33" customFormat="1" ht="12.75" x14ac:dyDescent="0.2">
      <c r="B48" s="152" t="s">
        <v>155</v>
      </c>
      <c r="C48" s="152">
        <v>2016</v>
      </c>
      <c r="D48"/>
      <c r="E48"/>
      <c r="F48"/>
      <c r="J48" s="172"/>
      <c r="K48" s="172"/>
      <c r="L48" s="172"/>
      <c r="M48" s="174"/>
      <c r="N48"/>
      <c r="O48"/>
    </row>
    <row r="49" spans="2:16" s="33" customFormat="1" ht="12.75" x14ac:dyDescent="0.2">
      <c r="B49" s="152" t="s">
        <v>59</v>
      </c>
      <c r="C49" s="153">
        <v>86689000</v>
      </c>
      <c r="E49" s="138">
        <f>SUM(E50:E55)</f>
        <v>1</v>
      </c>
      <c r="F49" s="137">
        <f>(C50+C51+C52+C53+C54)</f>
        <v>86455000</v>
      </c>
      <c r="G49" s="136"/>
      <c r="J49" s="172"/>
      <c r="K49" s="175"/>
      <c r="L49" s="175"/>
      <c r="M49" s="174"/>
      <c r="N49"/>
      <c r="O49"/>
    </row>
    <row r="50" spans="2:16" s="33" customFormat="1" ht="12.75" x14ac:dyDescent="0.2">
      <c r="B50" s="149" t="s">
        <v>164</v>
      </c>
      <c r="C50" s="153">
        <v>35409000</v>
      </c>
      <c r="E50" s="138">
        <f>C50/C49</f>
        <v>0.4084601275825076</v>
      </c>
      <c r="F50" s="6"/>
      <c r="G50" s="136"/>
      <c r="J50" s="172"/>
      <c r="K50" s="175"/>
      <c r="L50" s="175"/>
      <c r="M50" s="174"/>
      <c r="N50"/>
      <c r="O50"/>
    </row>
    <row r="51" spans="2:16" ht="12.75" x14ac:dyDescent="0.2">
      <c r="B51" s="149" t="s">
        <v>165</v>
      </c>
      <c r="C51" s="153">
        <v>16301000</v>
      </c>
      <c r="D51" s="33"/>
      <c r="E51" s="138">
        <f>C51/C49</f>
        <v>0.18804000507561514</v>
      </c>
      <c r="F51" s="6"/>
      <c r="G51" s="136"/>
      <c r="H51" s="33"/>
      <c r="J51" s="172"/>
      <c r="K51" s="175"/>
      <c r="L51" s="175"/>
      <c r="M51" s="174"/>
      <c r="N51"/>
      <c r="O51"/>
    </row>
    <row r="52" spans="2:16" s="33" customFormat="1" ht="12.75" x14ac:dyDescent="0.2">
      <c r="B52" s="149" t="s">
        <v>29</v>
      </c>
      <c r="C52" s="153">
        <v>16257000</v>
      </c>
      <c r="E52" s="138">
        <f>C52/C49</f>
        <v>0.18753244356262039</v>
      </c>
      <c r="F52" s="6"/>
      <c r="G52" s="136"/>
      <c r="J52" s="172"/>
      <c r="K52" s="175"/>
      <c r="L52" s="175"/>
      <c r="M52" s="174"/>
      <c r="N52"/>
      <c r="O52"/>
    </row>
    <row r="53" spans="2:16" s="33" customFormat="1" ht="12.75" x14ac:dyDescent="0.2">
      <c r="B53" s="149" t="s">
        <v>203</v>
      </c>
      <c r="C53" s="153">
        <v>13942000</v>
      </c>
      <c r="E53" s="138">
        <f>C53/C49</f>
        <v>0.16082778668573869</v>
      </c>
      <c r="F53" s="6"/>
      <c r="G53" s="136"/>
      <c r="J53" s="172"/>
      <c r="K53" s="175"/>
      <c r="L53" s="175"/>
      <c r="M53" s="174"/>
      <c r="N53"/>
      <c r="O53"/>
    </row>
    <row r="54" spans="2:16" s="33" customFormat="1" ht="12" customHeight="1" x14ac:dyDescent="0.2">
      <c r="B54" s="149" t="s">
        <v>132</v>
      </c>
      <c r="C54" s="153">
        <v>4546000</v>
      </c>
      <c r="E54" s="138">
        <f>C54/C49</f>
        <v>5.244033268350079E-2</v>
      </c>
      <c r="F54" s="6"/>
      <c r="G54" s="136"/>
      <c r="J54" s="172"/>
      <c r="K54" s="175"/>
      <c r="L54" s="175"/>
      <c r="M54" s="174"/>
      <c r="N54"/>
      <c r="O54"/>
    </row>
    <row r="55" spans="2:16" ht="20.25" customHeight="1" x14ac:dyDescent="0.2">
      <c r="B55" s="152" t="s">
        <v>53</v>
      </c>
      <c r="C55" s="154" t="s">
        <v>41</v>
      </c>
      <c r="E55" s="138">
        <f>F55/C49</f>
        <v>2.6993044100174185E-3</v>
      </c>
      <c r="F55" s="137">
        <f>C49-F49</f>
        <v>234000</v>
      </c>
      <c r="G55" s="33"/>
      <c r="H55" s="33"/>
      <c r="J55" s="172"/>
      <c r="K55" s="172"/>
      <c r="L55" s="172"/>
      <c r="M55" s="174"/>
      <c r="N55"/>
      <c r="O55"/>
    </row>
    <row r="56" spans="2:16" ht="20.25" customHeight="1" x14ac:dyDescent="0.2">
      <c r="B56"/>
      <c r="C56"/>
      <c r="D56"/>
      <c r="E56"/>
      <c r="F56"/>
      <c r="G56" s="33"/>
      <c r="H56" s="33"/>
      <c r="J56" s="174"/>
      <c r="K56" s="174"/>
      <c r="L56" s="174"/>
      <c r="M56" s="174"/>
      <c r="N56"/>
      <c r="O56"/>
      <c r="P56"/>
    </row>
    <row r="57" spans="2:16" ht="20.25" customHeight="1" x14ac:dyDescent="0.2">
      <c r="B57" s="150" t="s">
        <v>88</v>
      </c>
      <c r="C57"/>
      <c r="D57"/>
      <c r="E57"/>
      <c r="F57"/>
      <c r="J57" s="172"/>
      <c r="K57" s="174"/>
      <c r="L57" s="174"/>
      <c r="M57" s="174"/>
      <c r="N57"/>
      <c r="O57"/>
      <c r="P57"/>
    </row>
    <row r="58" spans="2:16" ht="12.75" x14ac:dyDescent="0.2">
      <c r="B58" s="150" t="s">
        <v>41</v>
      </c>
      <c r="C58" s="150" t="s">
        <v>51</v>
      </c>
      <c r="D58"/>
      <c r="E58"/>
      <c r="F58"/>
      <c r="J58" s="172"/>
      <c r="K58" s="172"/>
      <c r="L58" s="174"/>
      <c r="M58" s="174"/>
      <c r="N58"/>
      <c r="O58"/>
      <c r="P58"/>
    </row>
    <row r="59" spans="2:16" ht="12.75" x14ac:dyDescent="0.2">
      <c r="I59"/>
      <c r="J59" s="174"/>
      <c r="K59" s="174"/>
      <c r="L59" s="174"/>
      <c r="M59" s="174"/>
      <c r="N59"/>
      <c r="O59"/>
      <c r="P59"/>
    </row>
    <row r="60" spans="2:16" x14ac:dyDescent="0.2">
      <c r="C60" s="6"/>
      <c r="D60" s="6"/>
      <c r="E60" s="6"/>
      <c r="F60" s="6"/>
      <c r="G60" s="6"/>
      <c r="H60" s="6"/>
    </row>
    <row r="61" spans="2:16" x14ac:dyDescent="0.2">
      <c r="C61" s="6"/>
      <c r="D61" s="6"/>
      <c r="E61" s="6"/>
      <c r="F61" s="6"/>
      <c r="G61" s="6"/>
      <c r="H61" s="6"/>
    </row>
    <row r="62" spans="2:16" x14ac:dyDescent="0.2">
      <c r="C62" s="6"/>
      <c r="D62" s="6"/>
      <c r="E62" s="7"/>
      <c r="F62" s="6"/>
      <c r="G62" s="6"/>
      <c r="H62" s="6"/>
    </row>
  </sheetData>
  <sortState ref="B48:E53">
    <sortCondition descending="1" ref="C48:C53"/>
  </sortState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AE101"/>
  <sheetViews>
    <sheetView showGridLines="0" topLeftCell="A4" zoomScaleNormal="100" workbookViewId="0">
      <selection activeCell="J30" sqref="J30"/>
    </sheetView>
  </sheetViews>
  <sheetFormatPr defaultColWidth="9.140625" defaultRowHeight="12" x14ac:dyDescent="0.2"/>
  <cols>
    <col min="1" max="5" width="9.140625" style="107"/>
    <col min="6" max="6" width="14" style="107" customWidth="1"/>
    <col min="7" max="7" width="18.28515625" style="107" customWidth="1"/>
    <col min="8" max="8" width="10" style="107" customWidth="1"/>
    <col min="9" max="16384" width="9.140625" style="107"/>
  </cols>
  <sheetData>
    <row r="1" spans="1:31" x14ac:dyDescent="0.2">
      <c r="B1" s="106"/>
    </row>
    <row r="2" spans="1:31" ht="15.75" x14ac:dyDescent="0.25">
      <c r="B2" s="289" t="s">
        <v>262</v>
      </c>
    </row>
    <row r="3" spans="1:31" ht="12.75" x14ac:dyDescent="0.2">
      <c r="B3" s="288" t="s">
        <v>253</v>
      </c>
    </row>
    <row r="4" spans="1:31" x14ac:dyDescent="0.2">
      <c r="B4" s="145"/>
    </row>
    <row r="9" spans="1:31" x14ac:dyDescent="0.2"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</row>
    <row r="10" spans="1:31" x14ac:dyDescent="0.2">
      <c r="A10" s="16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109"/>
      <c r="AE10" s="109"/>
    </row>
    <row r="23" spans="1:5" ht="40.35" customHeight="1" x14ac:dyDescent="0.2"/>
    <row r="24" spans="1:5" ht="40.35" customHeight="1" x14ac:dyDescent="0.2"/>
    <row r="25" spans="1:5" ht="39.75" customHeight="1" x14ac:dyDescent="0.2"/>
    <row r="26" spans="1:5" s="109" customFormat="1" x14ac:dyDescent="0.2"/>
    <row r="27" spans="1:5" ht="102.4" customHeight="1" x14ac:dyDescent="0.2"/>
    <row r="29" spans="1:5" x14ac:dyDescent="0.2">
      <c r="A29" s="107" t="s">
        <v>173</v>
      </c>
    </row>
    <row r="30" spans="1:5" ht="14.45" customHeight="1" x14ac:dyDescent="0.2">
      <c r="A30" s="134" t="s">
        <v>259</v>
      </c>
      <c r="B30" s="109"/>
      <c r="C30" s="109"/>
      <c r="D30" s="109"/>
      <c r="E30" s="109"/>
    </row>
    <row r="31" spans="1:5" x14ac:dyDescent="0.2">
      <c r="A31" s="107" t="s">
        <v>136</v>
      </c>
    </row>
    <row r="33" spans="2:13" x14ac:dyDescent="0.2">
      <c r="B33" s="110" t="s">
        <v>130</v>
      </c>
    </row>
    <row r="34" spans="2:13" x14ac:dyDescent="0.2">
      <c r="B34" s="107" t="s">
        <v>174</v>
      </c>
    </row>
    <row r="37" spans="2:13" ht="12.75" x14ac:dyDescent="0.2">
      <c r="B37" s="224" t="s">
        <v>206</v>
      </c>
      <c r="C37" s="223"/>
      <c r="G37" s="111"/>
      <c r="K37" s="224"/>
      <c r="L37" s="223"/>
    </row>
    <row r="38" spans="2:13" ht="12.75" x14ac:dyDescent="0.2">
      <c r="B38" s="223"/>
      <c r="C38" s="223"/>
      <c r="K38" s="223"/>
      <c r="L38" s="223"/>
    </row>
    <row r="39" spans="2:13" ht="12.75" x14ac:dyDescent="0.2">
      <c r="B39" s="224" t="s">
        <v>64</v>
      </c>
      <c r="C39" s="169" t="s">
        <v>256</v>
      </c>
      <c r="G39" s="111"/>
      <c r="H39" s="112"/>
      <c r="K39" s="224"/>
      <c r="L39" s="231"/>
    </row>
    <row r="40" spans="2:13" ht="12.75" x14ac:dyDescent="0.2">
      <c r="B40" s="224" t="s">
        <v>63</v>
      </c>
      <c r="C40" s="169" t="s">
        <v>257</v>
      </c>
      <c r="E40" s="111"/>
      <c r="G40" s="111"/>
      <c r="H40" s="112"/>
      <c r="K40" s="224"/>
      <c r="L40" s="231"/>
    </row>
    <row r="41" spans="2:13" ht="12.75" x14ac:dyDescent="0.2">
      <c r="B41" s="224" t="s">
        <v>93</v>
      </c>
      <c r="C41" s="224" t="s">
        <v>50</v>
      </c>
      <c r="G41" s="111"/>
      <c r="H41" s="111"/>
      <c r="K41" s="224"/>
      <c r="L41" s="224"/>
    </row>
    <row r="42" spans="2:13" ht="12.75" x14ac:dyDescent="0.2">
      <c r="B42" s="223"/>
      <c r="C42" s="223"/>
      <c r="E42" s="111"/>
      <c r="K42" s="223"/>
      <c r="L42" s="223"/>
    </row>
    <row r="43" spans="2:13" ht="12.75" x14ac:dyDescent="0.2">
      <c r="B43" s="224" t="s">
        <v>232</v>
      </c>
      <c r="C43" s="224" t="s">
        <v>207</v>
      </c>
      <c r="E43" s="111"/>
      <c r="G43" s="111"/>
      <c r="H43" s="111"/>
      <c r="K43" s="224"/>
      <c r="L43" s="224"/>
    </row>
    <row r="44" spans="2:13" ht="12.75" x14ac:dyDescent="0.2">
      <c r="B44" s="224" t="s">
        <v>118</v>
      </c>
      <c r="C44" s="224" t="s">
        <v>62</v>
      </c>
      <c r="E44" s="111"/>
      <c r="G44" s="111"/>
      <c r="H44" s="111"/>
      <c r="K44" s="224"/>
      <c r="L44" s="224"/>
    </row>
    <row r="45" spans="2:13" ht="12.75" x14ac:dyDescent="0.2">
      <c r="B45" s="224" t="s">
        <v>48</v>
      </c>
      <c r="C45" s="224" t="s">
        <v>234</v>
      </c>
      <c r="G45" s="111"/>
      <c r="H45" s="111"/>
      <c r="K45" s="224"/>
      <c r="L45" s="224"/>
    </row>
    <row r="46" spans="2:13" ht="12.75" x14ac:dyDescent="0.2">
      <c r="B46" s="224" t="s">
        <v>47</v>
      </c>
      <c r="C46" s="224" t="s">
        <v>134</v>
      </c>
      <c r="G46" s="111"/>
      <c r="H46" s="111"/>
      <c r="K46" s="224"/>
      <c r="L46" s="224"/>
    </row>
    <row r="47" spans="2:13" ht="12.75" x14ac:dyDescent="0.2">
      <c r="B47" s="223"/>
      <c r="C47" s="223"/>
      <c r="K47" s="223"/>
      <c r="L47" s="223"/>
    </row>
    <row r="48" spans="2:13" ht="12.75" x14ac:dyDescent="0.2">
      <c r="B48" s="227" t="s">
        <v>230</v>
      </c>
      <c r="C48" s="227" t="s">
        <v>57</v>
      </c>
      <c r="F48" s="227" t="s">
        <v>230</v>
      </c>
      <c r="G48" s="227">
        <v>2016</v>
      </c>
      <c r="H48" s="146" t="s">
        <v>233</v>
      </c>
      <c r="J48" s="245"/>
      <c r="K48" s="224"/>
      <c r="L48" s="224"/>
      <c r="M48" s="245"/>
    </row>
    <row r="49" spans="2:13" ht="12.75" x14ac:dyDescent="0.2">
      <c r="B49" s="227" t="s">
        <v>195</v>
      </c>
      <c r="C49" s="225">
        <v>42.4</v>
      </c>
      <c r="F49" s="227" t="s">
        <v>149</v>
      </c>
      <c r="G49" s="225">
        <v>42.4</v>
      </c>
      <c r="H49" s="63">
        <v>22.5</v>
      </c>
      <c r="J49" s="245"/>
      <c r="K49" s="224"/>
      <c r="L49" s="254"/>
      <c r="M49" s="245"/>
    </row>
    <row r="50" spans="2:13" ht="12.75" x14ac:dyDescent="0.2">
      <c r="B50" s="227" t="s">
        <v>86</v>
      </c>
      <c r="C50" s="225">
        <v>43.4</v>
      </c>
      <c r="F50" s="227"/>
      <c r="G50" s="225"/>
      <c r="H50" s="63"/>
      <c r="J50" s="245"/>
      <c r="K50" s="224"/>
      <c r="L50" s="254"/>
      <c r="M50" s="245"/>
    </row>
    <row r="51" spans="2:13" ht="12.75" x14ac:dyDescent="0.2">
      <c r="B51" s="227" t="s">
        <v>35</v>
      </c>
      <c r="C51" s="225">
        <v>52.6</v>
      </c>
      <c r="F51" s="227" t="s">
        <v>76</v>
      </c>
      <c r="G51" s="225">
        <v>74.400000000000006</v>
      </c>
      <c r="H51" s="63">
        <v>22.5</v>
      </c>
      <c r="J51" s="245"/>
      <c r="K51" s="224"/>
      <c r="L51" s="254"/>
      <c r="M51" s="245"/>
    </row>
    <row r="52" spans="2:13" ht="12.75" x14ac:dyDescent="0.2">
      <c r="B52" s="227" t="s">
        <v>225</v>
      </c>
      <c r="C52" s="225">
        <v>59.2</v>
      </c>
      <c r="F52" s="227" t="s">
        <v>161</v>
      </c>
      <c r="G52" s="232">
        <v>63.7</v>
      </c>
      <c r="H52" s="63">
        <v>22.5</v>
      </c>
      <c r="J52" s="245"/>
      <c r="K52" s="224"/>
      <c r="L52" s="254"/>
      <c r="M52" s="245"/>
    </row>
    <row r="53" spans="2:13" ht="12.75" x14ac:dyDescent="0.2">
      <c r="B53" s="227" t="s">
        <v>84</v>
      </c>
      <c r="C53" s="225">
        <v>36.1</v>
      </c>
      <c r="F53" s="227" t="s">
        <v>71</v>
      </c>
      <c r="G53" s="225">
        <v>62</v>
      </c>
      <c r="H53" s="63">
        <v>22.5</v>
      </c>
      <c r="J53" s="245"/>
      <c r="K53" s="224"/>
      <c r="L53" s="254"/>
      <c r="M53" s="245"/>
    </row>
    <row r="54" spans="2:13" ht="12.75" x14ac:dyDescent="0.2">
      <c r="B54" s="227" t="s">
        <v>89</v>
      </c>
      <c r="C54" s="225">
        <v>48.4</v>
      </c>
      <c r="F54" s="227" t="s">
        <v>225</v>
      </c>
      <c r="G54" s="225">
        <v>59.2</v>
      </c>
      <c r="H54" s="63">
        <v>22.5</v>
      </c>
      <c r="J54" s="245"/>
      <c r="K54" s="224"/>
      <c r="L54" s="254"/>
      <c r="M54" s="245"/>
    </row>
    <row r="55" spans="2:13" ht="12.75" x14ac:dyDescent="0.2">
      <c r="B55" s="227" t="s">
        <v>83</v>
      </c>
      <c r="C55" s="225">
        <v>24.6</v>
      </c>
      <c r="F55" s="227" t="s">
        <v>35</v>
      </c>
      <c r="G55" s="225">
        <v>52.6</v>
      </c>
      <c r="H55" s="63">
        <v>22.5</v>
      </c>
      <c r="J55" s="245"/>
      <c r="K55" s="224"/>
      <c r="L55" s="254"/>
      <c r="M55" s="245"/>
    </row>
    <row r="56" spans="2:13" ht="12.75" x14ac:dyDescent="0.2">
      <c r="B56" s="227" t="s">
        <v>82</v>
      </c>
      <c r="C56" s="225">
        <v>31.2</v>
      </c>
      <c r="F56" s="227" t="s">
        <v>70</v>
      </c>
      <c r="G56" s="225">
        <v>51.7</v>
      </c>
      <c r="H56" s="63">
        <v>22.5</v>
      </c>
      <c r="J56" s="245"/>
      <c r="K56" s="224"/>
      <c r="L56" s="254"/>
      <c r="M56" s="245"/>
    </row>
    <row r="57" spans="2:13" ht="12.75" x14ac:dyDescent="0.2">
      <c r="B57" s="227" t="s">
        <v>81</v>
      </c>
      <c r="C57" s="233">
        <v>38.200000000000003</v>
      </c>
      <c r="F57" s="227" t="s">
        <v>73</v>
      </c>
      <c r="G57" s="225">
        <v>51.5</v>
      </c>
      <c r="H57" s="63">
        <v>22.5</v>
      </c>
      <c r="J57" s="245"/>
      <c r="K57" s="224"/>
      <c r="L57" s="224"/>
      <c r="M57" s="245"/>
    </row>
    <row r="58" spans="2:13" ht="12.75" x14ac:dyDescent="0.2">
      <c r="B58" s="227" t="s">
        <v>80</v>
      </c>
      <c r="C58" s="225">
        <v>45.5</v>
      </c>
      <c r="F58" s="227" t="s">
        <v>68</v>
      </c>
      <c r="G58" s="225">
        <v>50.7</v>
      </c>
      <c r="H58" s="63">
        <v>22.5</v>
      </c>
      <c r="J58" s="245"/>
      <c r="K58" s="224"/>
      <c r="L58" s="254"/>
      <c r="M58" s="245"/>
    </row>
    <row r="59" spans="2:13" ht="12.75" x14ac:dyDescent="0.2">
      <c r="B59" s="227" t="s">
        <v>79</v>
      </c>
      <c r="C59" s="225">
        <v>25.8</v>
      </c>
      <c r="F59" s="227" t="s">
        <v>159</v>
      </c>
      <c r="G59" s="225">
        <v>48.4</v>
      </c>
      <c r="H59" s="63">
        <v>22.5</v>
      </c>
      <c r="J59" s="245"/>
      <c r="K59" s="224"/>
      <c r="L59" s="254"/>
      <c r="M59" s="245"/>
    </row>
    <row r="60" spans="2:13" ht="12.75" x14ac:dyDescent="0.2">
      <c r="B60" s="227" t="s">
        <v>119</v>
      </c>
      <c r="C60" s="225">
        <v>41.1</v>
      </c>
      <c r="F60" s="227" t="s">
        <v>33</v>
      </c>
      <c r="G60" s="225">
        <v>46.9</v>
      </c>
      <c r="H60" s="63">
        <v>22.5</v>
      </c>
      <c r="J60" s="245"/>
      <c r="K60" s="224"/>
      <c r="L60" s="254"/>
      <c r="M60" s="245"/>
    </row>
    <row r="61" spans="2:13" ht="12.75" x14ac:dyDescent="0.2">
      <c r="B61" s="227" t="s">
        <v>78</v>
      </c>
      <c r="C61" s="225">
        <v>42.4</v>
      </c>
      <c r="F61" s="227" t="s">
        <v>36</v>
      </c>
      <c r="G61" s="233">
        <v>46.5</v>
      </c>
      <c r="H61" s="63">
        <v>22.5</v>
      </c>
      <c r="I61" s="266"/>
      <c r="J61" s="245"/>
      <c r="K61" s="224"/>
      <c r="L61" s="254"/>
      <c r="M61" s="245"/>
    </row>
    <row r="62" spans="2:13" ht="12.75" x14ac:dyDescent="0.2">
      <c r="B62" s="244" t="s">
        <v>77</v>
      </c>
      <c r="C62" s="232">
        <v>63.7</v>
      </c>
      <c r="F62" s="227" t="s">
        <v>80</v>
      </c>
      <c r="G62" s="225">
        <v>45.5</v>
      </c>
      <c r="H62" s="63">
        <v>22.5</v>
      </c>
      <c r="J62" s="245"/>
      <c r="K62" s="224"/>
      <c r="L62" s="224"/>
      <c r="M62" s="245"/>
    </row>
    <row r="63" spans="2:13" ht="12.75" x14ac:dyDescent="0.2">
      <c r="B63" s="227" t="s">
        <v>32</v>
      </c>
      <c r="C63" s="225">
        <v>37.200000000000003</v>
      </c>
      <c r="F63" s="227" t="s">
        <v>67</v>
      </c>
      <c r="G63" s="225">
        <v>44.9</v>
      </c>
      <c r="H63" s="63">
        <v>22.5</v>
      </c>
      <c r="J63" s="245"/>
      <c r="K63" s="224"/>
      <c r="L63" s="254"/>
      <c r="M63" s="245"/>
    </row>
    <row r="64" spans="2:13" ht="12.75" x14ac:dyDescent="0.2">
      <c r="B64" s="227" t="s">
        <v>76</v>
      </c>
      <c r="C64" s="225">
        <v>74.400000000000006</v>
      </c>
      <c r="F64" s="227" t="s">
        <v>86</v>
      </c>
      <c r="G64" s="225">
        <v>43.4</v>
      </c>
      <c r="H64" s="63">
        <v>22.5</v>
      </c>
      <c r="J64" s="245"/>
      <c r="K64" s="224"/>
      <c r="L64" s="254"/>
      <c r="M64" s="245"/>
    </row>
    <row r="65" spans="2:13" ht="12.75" x14ac:dyDescent="0.2">
      <c r="B65" s="227" t="s">
        <v>75</v>
      </c>
      <c r="C65" s="225">
        <v>32.6</v>
      </c>
      <c r="F65" s="227" t="s">
        <v>78</v>
      </c>
      <c r="G65" s="225">
        <v>42.4</v>
      </c>
      <c r="H65" s="63">
        <v>22.5</v>
      </c>
      <c r="J65" s="245"/>
      <c r="K65" s="224"/>
      <c r="L65" s="254"/>
      <c r="M65" s="245"/>
    </row>
    <row r="66" spans="2:13" ht="12.75" x14ac:dyDescent="0.2">
      <c r="B66" s="227" t="s">
        <v>74</v>
      </c>
      <c r="C66" s="225">
        <v>31.4</v>
      </c>
      <c r="F66" s="227" t="s">
        <v>43</v>
      </c>
      <c r="G66" s="225">
        <v>41.8</v>
      </c>
      <c r="H66" s="63">
        <v>22.5</v>
      </c>
      <c r="J66" s="245"/>
      <c r="K66" s="224"/>
      <c r="L66" s="254"/>
      <c r="M66" s="245"/>
    </row>
    <row r="67" spans="2:13" ht="12.75" x14ac:dyDescent="0.2">
      <c r="B67" s="227" t="s">
        <v>34</v>
      </c>
      <c r="C67" s="233">
        <v>23.5</v>
      </c>
      <c r="F67" s="227" t="s">
        <v>119</v>
      </c>
      <c r="G67" s="225">
        <v>41.1</v>
      </c>
      <c r="H67" s="63">
        <v>22.5</v>
      </c>
      <c r="J67" s="245"/>
      <c r="K67" s="224"/>
      <c r="L67" s="224"/>
      <c r="M67" s="245"/>
    </row>
    <row r="68" spans="2:13" ht="12.75" x14ac:dyDescent="0.2">
      <c r="B68" s="227" t="s">
        <v>73</v>
      </c>
      <c r="C68" s="225">
        <v>51.5</v>
      </c>
      <c r="F68" s="227" t="s">
        <v>81</v>
      </c>
      <c r="G68" s="266">
        <v>38.200000000000003</v>
      </c>
      <c r="H68" s="63">
        <v>22.5</v>
      </c>
      <c r="J68" s="245"/>
      <c r="K68" s="224"/>
      <c r="L68" s="254"/>
      <c r="M68" s="245"/>
    </row>
    <row r="69" spans="2:13" ht="12.75" x14ac:dyDescent="0.2">
      <c r="B69" s="227" t="s">
        <v>72</v>
      </c>
      <c r="C69" s="225">
        <v>33.6</v>
      </c>
      <c r="F69" s="227" t="s">
        <v>32</v>
      </c>
      <c r="G69" s="225">
        <v>37.200000000000003</v>
      </c>
      <c r="H69" s="63">
        <v>22.5</v>
      </c>
      <c r="I69" s="266"/>
      <c r="J69" s="245"/>
      <c r="K69" s="224"/>
      <c r="L69" s="254"/>
      <c r="M69" s="245"/>
    </row>
    <row r="70" spans="2:13" ht="12.75" x14ac:dyDescent="0.2">
      <c r="B70" s="227" t="s">
        <v>33</v>
      </c>
      <c r="C70" s="225">
        <v>46.9</v>
      </c>
      <c r="F70" s="227" t="s">
        <v>84</v>
      </c>
      <c r="G70" s="225">
        <v>36.1</v>
      </c>
      <c r="H70" s="63">
        <v>22.5</v>
      </c>
      <c r="J70" s="245"/>
      <c r="K70" s="224"/>
      <c r="L70" s="254"/>
      <c r="M70" s="245"/>
    </row>
    <row r="71" spans="2:13" ht="12.75" x14ac:dyDescent="0.2">
      <c r="B71" s="227" t="s">
        <v>43</v>
      </c>
      <c r="C71" s="225">
        <v>41.8</v>
      </c>
      <c r="F71" s="227" t="s">
        <v>72</v>
      </c>
      <c r="G71" s="225">
        <v>33.6</v>
      </c>
      <c r="H71" s="63">
        <v>22.5</v>
      </c>
      <c r="J71" s="245"/>
      <c r="K71" s="224"/>
      <c r="L71" s="254"/>
      <c r="M71" s="245"/>
    </row>
    <row r="72" spans="2:13" ht="12.75" x14ac:dyDescent="0.2">
      <c r="B72" s="227" t="s">
        <v>36</v>
      </c>
      <c r="C72" s="233">
        <v>46.5</v>
      </c>
      <c r="F72" s="227" t="s">
        <v>75</v>
      </c>
      <c r="G72" s="225">
        <v>32.6</v>
      </c>
      <c r="H72" s="63">
        <v>22.5</v>
      </c>
      <c r="J72" s="245"/>
      <c r="K72" s="224"/>
      <c r="L72" s="224"/>
      <c r="M72" s="245"/>
    </row>
    <row r="73" spans="2:13" ht="12.75" x14ac:dyDescent="0.2">
      <c r="B73" s="227" t="s">
        <v>71</v>
      </c>
      <c r="C73" s="228">
        <v>62</v>
      </c>
      <c r="F73" s="227" t="s">
        <v>74</v>
      </c>
      <c r="G73" s="225">
        <v>31.4</v>
      </c>
      <c r="H73" s="63">
        <v>22.5</v>
      </c>
      <c r="J73" s="245"/>
      <c r="K73" s="224"/>
      <c r="L73" s="255"/>
      <c r="M73" s="245"/>
    </row>
    <row r="74" spans="2:13" ht="12.75" x14ac:dyDescent="0.2">
      <c r="B74" s="227" t="s">
        <v>70</v>
      </c>
      <c r="C74" s="225">
        <v>51.7</v>
      </c>
      <c r="F74" s="227" t="s">
        <v>82</v>
      </c>
      <c r="G74" s="225">
        <v>31.2</v>
      </c>
      <c r="H74" s="63">
        <v>22.5</v>
      </c>
      <c r="J74" s="245"/>
      <c r="K74" s="224"/>
      <c r="L74" s="254"/>
      <c r="M74" s="245"/>
    </row>
    <row r="75" spans="2:13" ht="12.75" x14ac:dyDescent="0.2">
      <c r="B75" s="227" t="s">
        <v>69</v>
      </c>
      <c r="C75" s="225">
        <v>25.4</v>
      </c>
      <c r="F75" s="227" t="s">
        <v>79</v>
      </c>
      <c r="G75" s="225">
        <v>25.8</v>
      </c>
      <c r="H75" s="63">
        <v>22.5</v>
      </c>
      <c r="I75" s="266"/>
      <c r="J75" s="245"/>
      <c r="K75" s="224"/>
      <c r="L75" s="254"/>
      <c r="M75" s="245"/>
    </row>
    <row r="76" spans="2:13" ht="12.75" x14ac:dyDescent="0.2">
      <c r="B76" s="227" t="s">
        <v>68</v>
      </c>
      <c r="C76" s="225">
        <v>50.7</v>
      </c>
      <c r="F76" s="227" t="s">
        <v>69</v>
      </c>
      <c r="G76" s="225">
        <v>25.4</v>
      </c>
      <c r="H76" s="63">
        <v>22.5</v>
      </c>
      <c r="J76" s="245"/>
      <c r="K76" s="224"/>
      <c r="L76" s="254"/>
      <c r="M76" s="245"/>
    </row>
    <row r="77" spans="2:13" ht="12.75" x14ac:dyDescent="0.2">
      <c r="B77" s="227" t="s">
        <v>67</v>
      </c>
      <c r="C77" s="225">
        <v>44.9</v>
      </c>
      <c r="F77" s="227" t="s">
        <v>83</v>
      </c>
      <c r="G77" s="225">
        <v>24.6</v>
      </c>
      <c r="H77" s="63">
        <v>22.5</v>
      </c>
      <c r="J77" s="245"/>
      <c r="K77" s="224"/>
      <c r="L77" s="254"/>
      <c r="M77" s="245"/>
    </row>
    <row r="78" spans="2:13" ht="12.75" x14ac:dyDescent="0.2">
      <c r="B78" s="227" t="s">
        <v>113</v>
      </c>
      <c r="C78" s="225">
        <v>42.7</v>
      </c>
      <c r="F78" s="227" t="s">
        <v>34</v>
      </c>
      <c r="G78" s="233">
        <v>23.5</v>
      </c>
      <c r="H78" s="63">
        <v>22.5</v>
      </c>
      <c r="J78" s="245"/>
      <c r="K78" s="224"/>
      <c r="L78" s="254"/>
      <c r="M78" s="245"/>
    </row>
    <row r="79" spans="2:13" ht="12.75" x14ac:dyDescent="0.2">
      <c r="B79" s="227" t="s">
        <v>42</v>
      </c>
      <c r="C79" s="225">
        <v>20.9</v>
      </c>
      <c r="F79" s="227"/>
      <c r="G79" s="225"/>
      <c r="H79" s="63"/>
      <c r="J79" s="245"/>
      <c r="K79" s="224"/>
      <c r="L79" s="254"/>
      <c r="M79" s="245"/>
    </row>
    <row r="80" spans="2:13" ht="12.75" x14ac:dyDescent="0.2">
      <c r="B80" s="227" t="s">
        <v>66</v>
      </c>
      <c r="C80" s="225">
        <v>44.6</v>
      </c>
      <c r="F80" s="227" t="s">
        <v>66</v>
      </c>
      <c r="G80" s="225">
        <v>44.6</v>
      </c>
      <c r="H80" s="63">
        <v>22.5</v>
      </c>
      <c r="J80" s="245"/>
      <c r="K80" s="224"/>
      <c r="L80" s="254"/>
      <c r="M80" s="245"/>
    </row>
    <row r="81" spans="2:13" ht="12.75" x14ac:dyDescent="0.2">
      <c r="F81" s="227" t="s">
        <v>113</v>
      </c>
      <c r="G81" s="225">
        <v>42.7</v>
      </c>
      <c r="H81" s="63">
        <v>22.5</v>
      </c>
      <c r="J81" s="245"/>
      <c r="K81" s="256"/>
      <c r="L81" s="256"/>
      <c r="M81" s="245"/>
    </row>
    <row r="82" spans="2:13" ht="12.75" x14ac:dyDescent="0.2">
      <c r="B82" s="224" t="s">
        <v>88</v>
      </c>
      <c r="C82" s="223"/>
      <c r="F82" s="227" t="s">
        <v>42</v>
      </c>
      <c r="G82" s="225">
        <v>20.9</v>
      </c>
      <c r="H82" s="63">
        <v>22.5</v>
      </c>
      <c r="J82" s="245"/>
      <c r="K82" s="224"/>
      <c r="L82" s="256"/>
      <c r="M82" s="245"/>
    </row>
    <row r="83" spans="2:13" ht="12.75" x14ac:dyDescent="0.2">
      <c r="B83" s="224" t="s">
        <v>41</v>
      </c>
      <c r="C83" s="224" t="s">
        <v>51</v>
      </c>
      <c r="J83" s="245"/>
      <c r="K83" s="224"/>
      <c r="L83" s="224"/>
      <c r="M83" s="245"/>
    </row>
    <row r="84" spans="2:13" ht="12.75" x14ac:dyDescent="0.2">
      <c r="B84" s="223"/>
      <c r="C84" s="223"/>
      <c r="J84" s="245"/>
      <c r="K84" s="245"/>
      <c r="L84" s="245"/>
      <c r="M84" s="245"/>
    </row>
    <row r="86" spans="2:13" ht="12.75" x14ac:dyDescent="0.2">
      <c r="E86" s="223"/>
      <c r="F86" s="223"/>
      <c r="G86" s="223"/>
      <c r="H86" s="223"/>
      <c r="I86" s="223"/>
    </row>
    <row r="87" spans="2:13" ht="12.75" x14ac:dyDescent="0.2">
      <c r="E87" s="223"/>
      <c r="F87" s="223"/>
      <c r="G87" s="223"/>
      <c r="H87" s="223"/>
      <c r="I87" s="223"/>
    </row>
    <row r="88" spans="2:13" ht="12.75" x14ac:dyDescent="0.2">
      <c r="E88" s="223"/>
      <c r="F88" s="223"/>
      <c r="G88" s="223"/>
      <c r="H88" s="223"/>
      <c r="I88" s="223"/>
    </row>
    <row r="89" spans="2:13" ht="12.75" x14ac:dyDescent="0.2">
      <c r="E89" s="223"/>
      <c r="F89" s="223"/>
      <c r="G89" s="223"/>
      <c r="H89" s="223"/>
      <c r="I89" s="223"/>
    </row>
    <row r="90" spans="2:13" ht="12.75" x14ac:dyDescent="0.2">
      <c r="B90" s="224" t="s">
        <v>93</v>
      </c>
      <c r="C90" s="224" t="s">
        <v>50</v>
      </c>
      <c r="D90" s="223"/>
      <c r="E90" s="223"/>
      <c r="F90" s="223"/>
      <c r="G90" s="223"/>
      <c r="H90" s="223"/>
      <c r="I90" s="223"/>
    </row>
    <row r="91" spans="2:13" ht="12.75" x14ac:dyDescent="0.2">
      <c r="B91" s="223"/>
      <c r="C91" s="223"/>
      <c r="D91" s="223"/>
      <c r="E91" s="223"/>
      <c r="F91" s="223"/>
      <c r="G91" s="223"/>
      <c r="H91" s="223"/>
      <c r="I91" s="223"/>
    </row>
    <row r="92" spans="2:13" ht="12.75" x14ac:dyDescent="0.2">
      <c r="B92" s="224" t="s">
        <v>232</v>
      </c>
      <c r="C92" s="230" t="s">
        <v>163</v>
      </c>
      <c r="D92" s="223"/>
      <c r="E92" s="223"/>
      <c r="F92" s="223"/>
      <c r="G92" s="223"/>
      <c r="H92" s="223"/>
      <c r="I92" s="223"/>
    </row>
    <row r="93" spans="2:13" ht="12.75" x14ac:dyDescent="0.2">
      <c r="B93" s="224" t="s">
        <v>118</v>
      </c>
      <c r="C93" s="224" t="s">
        <v>62</v>
      </c>
      <c r="D93" s="223"/>
      <c r="E93" s="223"/>
      <c r="F93" s="223"/>
      <c r="G93" s="223"/>
      <c r="H93" s="223"/>
      <c r="I93" s="223"/>
    </row>
    <row r="94" spans="2:13" ht="12.75" x14ac:dyDescent="0.2">
      <c r="B94" s="224" t="s">
        <v>48</v>
      </c>
      <c r="C94" s="230" t="s">
        <v>231</v>
      </c>
      <c r="D94" s="229"/>
      <c r="E94" s="229"/>
      <c r="F94" s="223"/>
      <c r="G94" s="223"/>
      <c r="H94" s="223"/>
      <c r="I94" s="223"/>
    </row>
    <row r="95" spans="2:13" ht="12.75" x14ac:dyDescent="0.2">
      <c r="B95" s="224" t="s">
        <v>47</v>
      </c>
      <c r="C95" s="224" t="s">
        <v>134</v>
      </c>
      <c r="D95" s="223"/>
      <c r="E95" s="223"/>
      <c r="F95" s="223"/>
      <c r="G95" s="223"/>
      <c r="H95" s="223"/>
      <c r="I95" s="223"/>
    </row>
    <row r="96" spans="2:13" ht="12.75" x14ac:dyDescent="0.2">
      <c r="B96" s="223"/>
      <c r="C96" s="223"/>
      <c r="D96" s="223"/>
      <c r="E96" s="223"/>
      <c r="F96" s="223"/>
      <c r="G96" s="223"/>
      <c r="H96" s="223"/>
      <c r="I96" s="223"/>
    </row>
    <row r="97" spans="2:9" ht="12.75" x14ac:dyDescent="0.2">
      <c r="B97" s="227" t="s">
        <v>230</v>
      </c>
      <c r="C97" s="227" t="s">
        <v>59</v>
      </c>
      <c r="D97" s="227" t="s">
        <v>58</v>
      </c>
      <c r="E97" s="227" t="s">
        <v>229</v>
      </c>
      <c r="F97" s="227" t="s">
        <v>56</v>
      </c>
      <c r="G97" s="227" t="s">
        <v>55</v>
      </c>
      <c r="H97" s="227" t="s">
        <v>54</v>
      </c>
      <c r="I97" s="223"/>
    </row>
    <row r="98" spans="2:9" ht="12.75" x14ac:dyDescent="0.2">
      <c r="B98" s="227" t="s">
        <v>77</v>
      </c>
      <c r="C98" s="225">
        <v>59.8</v>
      </c>
      <c r="D98" s="225">
        <v>96.6</v>
      </c>
      <c r="E98" s="226">
        <v>63.7</v>
      </c>
      <c r="F98" s="225">
        <v>9.1999999999999993</v>
      </c>
      <c r="G98" s="225">
        <v>72.3</v>
      </c>
      <c r="H98" s="225">
        <v>33.200000000000003</v>
      </c>
      <c r="I98" s="223"/>
    </row>
    <row r="99" spans="2:9" ht="12.75" x14ac:dyDescent="0.2">
      <c r="B99" s="223"/>
      <c r="C99" s="223"/>
      <c r="D99" s="223"/>
      <c r="E99" s="223"/>
      <c r="F99" s="223"/>
      <c r="G99" s="223"/>
      <c r="H99" s="223"/>
      <c r="I99" s="223"/>
    </row>
    <row r="100" spans="2:9" ht="12.75" x14ac:dyDescent="0.2">
      <c r="B100" s="224" t="s">
        <v>88</v>
      </c>
      <c r="C100" s="223"/>
      <c r="D100" s="223"/>
      <c r="E100" s="223"/>
      <c r="F100" s="223"/>
      <c r="G100" s="223"/>
      <c r="H100" s="223"/>
      <c r="I100" s="223"/>
    </row>
    <row r="101" spans="2:9" ht="12.75" x14ac:dyDescent="0.2">
      <c r="B101" s="224" t="s">
        <v>41</v>
      </c>
      <c r="C101" s="224" t="s">
        <v>51</v>
      </c>
      <c r="D101" s="223"/>
      <c r="E101" s="223"/>
      <c r="F101" s="223"/>
      <c r="G101" s="223"/>
      <c r="H101" s="223"/>
      <c r="I101" s="22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000"/>
  </sheetPr>
  <dimension ref="A1:L124"/>
  <sheetViews>
    <sheetView showGridLines="0" zoomScaleNormal="100" workbookViewId="0">
      <selection activeCell="N30" sqref="N30"/>
    </sheetView>
  </sheetViews>
  <sheetFormatPr defaultColWidth="9.140625" defaultRowHeight="12" x14ac:dyDescent="0.2"/>
  <cols>
    <col min="1" max="4" width="9.140625" style="108"/>
    <col min="5" max="5" width="20" style="108" customWidth="1"/>
    <col min="6" max="10" width="9.140625" style="108"/>
    <col min="11" max="11" width="5.5703125" style="108" customWidth="1"/>
    <col min="12" max="16384" width="9.140625" style="108"/>
  </cols>
  <sheetData>
    <row r="1" spans="2:2" x14ac:dyDescent="0.2">
      <c r="B1" s="106"/>
    </row>
    <row r="2" spans="2:2" x14ac:dyDescent="0.2">
      <c r="B2" s="147" t="s">
        <v>263</v>
      </c>
    </row>
    <row r="3" spans="2:2" x14ac:dyDescent="0.2">
      <c r="B3" s="147" t="s">
        <v>253</v>
      </c>
    </row>
    <row r="5" spans="2:2" x14ac:dyDescent="0.2">
      <c r="B5" s="47"/>
    </row>
    <row r="27" spans="9:9" s="131" customFormat="1" x14ac:dyDescent="0.2"/>
    <row r="28" spans="9:9" s="131" customFormat="1" x14ac:dyDescent="0.2"/>
    <row r="30" spans="9:9" x14ac:dyDescent="0.2">
      <c r="I30" s="130"/>
    </row>
    <row r="32" spans="9:9" ht="74.25" customHeight="1" x14ac:dyDescent="0.2"/>
    <row r="33" spans="1:5" ht="39.6" customHeight="1" x14ac:dyDescent="0.2"/>
    <row r="34" spans="1:5" ht="14.45" customHeight="1" x14ac:dyDescent="0.2">
      <c r="A34" s="107" t="s">
        <v>175</v>
      </c>
      <c r="B34" s="107"/>
      <c r="C34" s="107"/>
      <c r="D34" s="107"/>
      <c r="E34" s="107"/>
    </row>
    <row r="35" spans="1:5" x14ac:dyDescent="0.2">
      <c r="A35" s="134" t="s">
        <v>259</v>
      </c>
      <c r="B35" s="109"/>
      <c r="C35" s="109"/>
      <c r="D35" s="109"/>
      <c r="E35" s="109"/>
    </row>
    <row r="36" spans="1:5" x14ac:dyDescent="0.2">
      <c r="A36" s="107" t="s">
        <v>136</v>
      </c>
      <c r="B36" s="107"/>
      <c r="C36" s="107"/>
      <c r="D36" s="107"/>
      <c r="E36" s="107"/>
    </row>
    <row r="53" spans="1:6" x14ac:dyDescent="0.2">
      <c r="A53" s="129" t="s">
        <v>130</v>
      </c>
    </row>
    <row r="54" spans="1:6" x14ac:dyDescent="0.2">
      <c r="A54" s="108" t="s">
        <v>176</v>
      </c>
    </row>
    <row r="57" spans="1:6" ht="12.75" x14ac:dyDescent="0.2">
      <c r="A57" s="224" t="s">
        <v>206</v>
      </c>
      <c r="B57" s="223"/>
      <c r="C57" s="3"/>
      <c r="E57" s="92"/>
      <c r="F57" s="93"/>
    </row>
    <row r="58" spans="1:6" ht="12.75" x14ac:dyDescent="0.2">
      <c r="A58" s="223"/>
      <c r="B58" s="223"/>
    </row>
    <row r="59" spans="1:6" ht="12.75" x14ac:dyDescent="0.2">
      <c r="A59" s="224" t="s">
        <v>64</v>
      </c>
      <c r="B59" s="169" t="s">
        <v>256</v>
      </c>
      <c r="C59" s="3"/>
      <c r="E59" s="92"/>
      <c r="F59" s="94"/>
    </row>
    <row r="60" spans="1:6" ht="12.75" x14ac:dyDescent="0.2">
      <c r="A60" s="224" t="s">
        <v>63</v>
      </c>
      <c r="B60" s="169" t="s">
        <v>257</v>
      </c>
      <c r="C60" s="3"/>
      <c r="E60" s="92"/>
      <c r="F60" s="94"/>
    </row>
    <row r="61" spans="1:6" ht="12.75" x14ac:dyDescent="0.2">
      <c r="A61" s="224" t="s">
        <v>93</v>
      </c>
      <c r="B61" s="224" t="s">
        <v>50</v>
      </c>
      <c r="C61" s="3"/>
      <c r="E61" s="92"/>
      <c r="F61" s="92"/>
    </row>
    <row r="62" spans="1:6" ht="12.75" x14ac:dyDescent="0.2">
      <c r="A62" s="223"/>
      <c r="B62" s="223"/>
    </row>
    <row r="63" spans="1:6" ht="12.75" x14ac:dyDescent="0.2">
      <c r="A63" s="224" t="s">
        <v>46</v>
      </c>
      <c r="B63" s="224" t="s">
        <v>59</v>
      </c>
      <c r="C63" s="3"/>
      <c r="F63" s="92"/>
    </row>
    <row r="64" spans="1:6" ht="12.75" x14ac:dyDescent="0.2">
      <c r="A64" s="224" t="s">
        <v>118</v>
      </c>
      <c r="B64" s="224" t="s">
        <v>62</v>
      </c>
      <c r="C64" s="3"/>
      <c r="F64" s="92"/>
    </row>
    <row r="65" spans="1:12" ht="12.75" x14ac:dyDescent="0.2">
      <c r="A65" s="224" t="s">
        <v>48</v>
      </c>
      <c r="B65" s="224" t="s">
        <v>30</v>
      </c>
      <c r="C65" s="3"/>
      <c r="F65" s="92"/>
    </row>
    <row r="66" spans="1:12" ht="12.75" x14ac:dyDescent="0.2">
      <c r="A66" s="224" t="s">
        <v>47</v>
      </c>
      <c r="B66" s="224" t="s">
        <v>134</v>
      </c>
      <c r="C66" s="3"/>
    </row>
    <row r="67" spans="1:12" ht="12.75" x14ac:dyDescent="0.2">
      <c r="A67" s="223"/>
      <c r="B67" s="223"/>
    </row>
    <row r="68" spans="1:12" ht="12.75" x14ac:dyDescent="0.2">
      <c r="A68" s="227" t="s">
        <v>45</v>
      </c>
      <c r="B68" s="227" t="s">
        <v>207</v>
      </c>
      <c r="C68" s="89" t="s">
        <v>148</v>
      </c>
      <c r="E68" s="128" t="s">
        <v>45</v>
      </c>
      <c r="F68" s="89">
        <v>2016</v>
      </c>
      <c r="G68" s="89" t="s">
        <v>182</v>
      </c>
    </row>
    <row r="69" spans="1:12" ht="12.75" x14ac:dyDescent="0.2">
      <c r="A69" s="227" t="s">
        <v>195</v>
      </c>
      <c r="B69" s="225">
        <v>80.2</v>
      </c>
      <c r="C69" s="86"/>
      <c r="E69" s="96" t="s">
        <v>149</v>
      </c>
      <c r="F69" s="127">
        <v>80.3</v>
      </c>
      <c r="G69" s="127"/>
      <c r="H69" s="267"/>
      <c r="I69" s="267"/>
    </row>
    <row r="70" spans="1:12" ht="12.75" x14ac:dyDescent="0.2">
      <c r="A70" s="227" t="s">
        <v>86</v>
      </c>
      <c r="B70" s="225">
        <v>99.8</v>
      </c>
      <c r="C70" s="86">
        <v>60</v>
      </c>
      <c r="H70" s="267"/>
      <c r="I70" s="267"/>
    </row>
    <row r="71" spans="1:12" ht="12.75" x14ac:dyDescent="0.2">
      <c r="A71" s="227" t="s">
        <v>35</v>
      </c>
      <c r="B71" s="225">
        <v>63.8</v>
      </c>
      <c r="C71" s="86">
        <v>60</v>
      </c>
      <c r="E71" s="227" t="s">
        <v>69</v>
      </c>
      <c r="F71" s="225">
        <v>109.8</v>
      </c>
      <c r="G71" s="86">
        <v>60</v>
      </c>
      <c r="H71" s="267"/>
      <c r="I71" s="267"/>
    </row>
    <row r="72" spans="1:12" ht="12.75" x14ac:dyDescent="0.2">
      <c r="A72" s="227" t="s">
        <v>225</v>
      </c>
      <c r="B72" s="225">
        <v>79.900000000000006</v>
      </c>
      <c r="C72" s="86">
        <v>60</v>
      </c>
      <c r="E72" s="227" t="s">
        <v>86</v>
      </c>
      <c r="F72" s="225">
        <v>99.8</v>
      </c>
      <c r="G72" s="86">
        <v>60</v>
      </c>
      <c r="H72" s="267"/>
      <c r="I72" s="267"/>
    </row>
    <row r="73" spans="1:12" ht="12.75" x14ac:dyDescent="0.2">
      <c r="A73" s="227" t="s">
        <v>84</v>
      </c>
      <c r="B73" s="225">
        <v>96.1</v>
      </c>
      <c r="C73" s="86">
        <v>60</v>
      </c>
      <c r="E73" s="227" t="s">
        <v>75</v>
      </c>
      <c r="F73" s="225">
        <v>97.3</v>
      </c>
      <c r="G73" s="86">
        <v>60</v>
      </c>
      <c r="H73" s="267"/>
      <c r="I73" s="267"/>
    </row>
    <row r="74" spans="1:12" ht="12.75" x14ac:dyDescent="0.2">
      <c r="A74" s="227" t="s">
        <v>89</v>
      </c>
      <c r="B74" s="225">
        <v>97.2</v>
      </c>
      <c r="C74" s="86">
        <v>60</v>
      </c>
      <c r="E74" s="227" t="s">
        <v>159</v>
      </c>
      <c r="F74" s="225">
        <v>97.2</v>
      </c>
      <c r="G74" s="86">
        <v>60</v>
      </c>
      <c r="H74" s="267"/>
      <c r="I74" s="267"/>
    </row>
    <row r="75" spans="1:12" ht="12.75" x14ac:dyDescent="0.2">
      <c r="A75" s="227" t="s">
        <v>83</v>
      </c>
      <c r="B75" s="225">
        <v>83.8</v>
      </c>
      <c r="C75" s="86">
        <v>60</v>
      </c>
      <c r="E75" s="227" t="s">
        <v>84</v>
      </c>
      <c r="F75" s="225">
        <v>96.1</v>
      </c>
      <c r="G75" s="86">
        <v>60</v>
      </c>
      <c r="H75" s="267"/>
      <c r="I75" s="267"/>
    </row>
    <row r="76" spans="1:12" ht="12.75" x14ac:dyDescent="0.2">
      <c r="A76" s="227" t="s">
        <v>82</v>
      </c>
      <c r="B76" s="225">
        <v>87.6</v>
      </c>
      <c r="C76" s="86">
        <v>60</v>
      </c>
      <c r="E76" s="227" t="s">
        <v>72</v>
      </c>
      <c r="F76" s="225">
        <v>95.7</v>
      </c>
      <c r="G76" s="86">
        <v>60</v>
      </c>
      <c r="H76" s="268"/>
      <c r="I76" s="268"/>
      <c r="J76" s="117"/>
      <c r="K76" s="117"/>
      <c r="L76" s="117"/>
    </row>
    <row r="77" spans="1:12" ht="12.75" x14ac:dyDescent="0.2">
      <c r="A77" s="227" t="s">
        <v>81</v>
      </c>
      <c r="B77" s="268">
        <v>67.2</v>
      </c>
      <c r="C77" s="86">
        <v>60</v>
      </c>
      <c r="E77" s="227" t="s">
        <v>73</v>
      </c>
      <c r="F77" s="225">
        <v>94.7</v>
      </c>
      <c r="G77" s="86">
        <v>60</v>
      </c>
      <c r="H77" s="113"/>
      <c r="I77" s="269"/>
      <c r="J77" s="119"/>
      <c r="K77" s="117"/>
      <c r="L77" s="117"/>
    </row>
    <row r="78" spans="1:12" ht="12.75" x14ac:dyDescent="0.2">
      <c r="A78" s="227" t="s">
        <v>80</v>
      </c>
      <c r="B78" s="225">
        <v>76.8</v>
      </c>
      <c r="C78" s="86">
        <v>60</v>
      </c>
      <c r="E78" s="227" t="s">
        <v>82</v>
      </c>
      <c r="F78" s="225">
        <v>87.6</v>
      </c>
      <c r="G78" s="86">
        <v>60</v>
      </c>
      <c r="H78" s="268"/>
      <c r="I78" s="268"/>
      <c r="J78" s="117"/>
      <c r="K78" s="117"/>
      <c r="L78" s="117"/>
    </row>
    <row r="79" spans="1:12" ht="12.75" x14ac:dyDescent="0.2">
      <c r="A79" s="227" t="s">
        <v>79</v>
      </c>
      <c r="B79" s="225">
        <v>75.599999999999994</v>
      </c>
      <c r="C79" s="86">
        <v>60</v>
      </c>
      <c r="E79" s="227" t="s">
        <v>83</v>
      </c>
      <c r="F79" s="225">
        <v>83.8</v>
      </c>
      <c r="G79" s="86">
        <v>60</v>
      </c>
      <c r="H79" s="113"/>
      <c r="I79" s="267"/>
      <c r="K79" s="117"/>
      <c r="L79" s="117"/>
    </row>
    <row r="80" spans="1:12" ht="12.75" x14ac:dyDescent="0.2">
      <c r="A80" s="227" t="s">
        <v>119</v>
      </c>
      <c r="B80" s="225">
        <v>54.7</v>
      </c>
      <c r="C80" s="86">
        <v>60</v>
      </c>
      <c r="E80" s="227" t="s">
        <v>71</v>
      </c>
      <c r="F80" s="225">
        <v>81.099999999999994</v>
      </c>
      <c r="G80" s="86">
        <v>60</v>
      </c>
      <c r="H80" s="113"/>
      <c r="I80" s="267"/>
      <c r="K80" s="117"/>
      <c r="L80" s="117"/>
    </row>
    <row r="81" spans="1:12" ht="12.75" x14ac:dyDescent="0.2">
      <c r="A81" s="227" t="s">
        <v>78</v>
      </c>
      <c r="B81" s="228">
        <v>78</v>
      </c>
      <c r="C81" s="86">
        <v>60</v>
      </c>
      <c r="E81" s="227" t="s">
        <v>225</v>
      </c>
      <c r="F81" s="225">
        <v>79.900000000000006</v>
      </c>
      <c r="G81" s="86">
        <v>60</v>
      </c>
      <c r="H81" s="113"/>
      <c r="I81" s="267"/>
      <c r="K81" s="117"/>
      <c r="L81" s="117"/>
    </row>
    <row r="82" spans="1:12" ht="12.75" x14ac:dyDescent="0.2">
      <c r="A82" s="244" t="s">
        <v>77</v>
      </c>
      <c r="B82" s="232">
        <v>59.9</v>
      </c>
      <c r="C82" s="86">
        <v>60</v>
      </c>
      <c r="E82" s="227" t="s">
        <v>78</v>
      </c>
      <c r="F82" s="228">
        <v>78</v>
      </c>
      <c r="G82" s="86">
        <v>60</v>
      </c>
      <c r="H82" s="268"/>
      <c r="I82" s="268"/>
      <c r="J82" s="117"/>
      <c r="K82" s="117"/>
      <c r="L82" s="117"/>
    </row>
    <row r="83" spans="1:12" ht="12.75" x14ac:dyDescent="0.2">
      <c r="A83" s="227" t="s">
        <v>32</v>
      </c>
      <c r="B83" s="225">
        <v>60.2</v>
      </c>
      <c r="C83" s="86">
        <v>60</v>
      </c>
      <c r="E83" s="227" t="s">
        <v>80</v>
      </c>
      <c r="F83" s="225">
        <v>76.8</v>
      </c>
      <c r="G83" s="86">
        <v>60</v>
      </c>
      <c r="H83" s="113"/>
      <c r="I83" s="113"/>
      <c r="J83" s="119"/>
      <c r="K83" s="117"/>
      <c r="L83" s="117"/>
    </row>
    <row r="84" spans="1:12" ht="12.75" x14ac:dyDescent="0.2">
      <c r="A84" s="227" t="s">
        <v>76</v>
      </c>
      <c r="B84" s="225">
        <v>69.7</v>
      </c>
      <c r="C84" s="86">
        <v>60</v>
      </c>
      <c r="E84" s="227" t="s">
        <v>79</v>
      </c>
      <c r="F84" s="225">
        <v>75.599999999999994</v>
      </c>
      <c r="G84" s="86">
        <v>60</v>
      </c>
      <c r="H84" s="113"/>
      <c r="I84" s="113"/>
      <c r="J84" s="119"/>
      <c r="K84" s="117"/>
      <c r="L84" s="117"/>
    </row>
    <row r="85" spans="1:12" ht="12.75" x14ac:dyDescent="0.2">
      <c r="A85" s="227" t="s">
        <v>75</v>
      </c>
      <c r="B85" s="225">
        <v>97.3</v>
      </c>
      <c r="C85" s="86">
        <v>60</v>
      </c>
      <c r="E85" s="227" t="s">
        <v>67</v>
      </c>
      <c r="F85" s="225">
        <v>71.400000000000006</v>
      </c>
      <c r="G85" s="86">
        <v>60</v>
      </c>
      <c r="H85" s="113"/>
      <c r="I85" s="113"/>
      <c r="J85" s="119"/>
      <c r="K85" s="117"/>
      <c r="L85" s="117"/>
    </row>
    <row r="86" spans="1:12" ht="12.75" x14ac:dyDescent="0.2">
      <c r="A86" s="227" t="s">
        <v>74</v>
      </c>
      <c r="B86" s="225">
        <v>59.9</v>
      </c>
      <c r="C86" s="86">
        <v>60</v>
      </c>
      <c r="E86" s="227" t="s">
        <v>68</v>
      </c>
      <c r="F86" s="228">
        <v>71</v>
      </c>
      <c r="G86" s="86">
        <v>60</v>
      </c>
      <c r="H86" s="268"/>
      <c r="I86" s="268"/>
      <c r="J86" s="117"/>
      <c r="K86" s="117"/>
      <c r="L86" s="117"/>
    </row>
    <row r="87" spans="1:12" ht="12.75" x14ac:dyDescent="0.2">
      <c r="A87" s="227" t="s">
        <v>34</v>
      </c>
      <c r="B87" s="225">
        <v>39.700000000000003</v>
      </c>
      <c r="C87" s="86">
        <v>60</v>
      </c>
      <c r="E87" s="227" t="s">
        <v>76</v>
      </c>
      <c r="F87" s="225">
        <v>69.7</v>
      </c>
      <c r="G87" s="86">
        <v>60</v>
      </c>
      <c r="H87" s="113"/>
      <c r="I87" s="113"/>
      <c r="J87" s="118"/>
      <c r="K87" s="117"/>
      <c r="L87" s="117"/>
    </row>
    <row r="88" spans="1:12" ht="12.75" x14ac:dyDescent="0.2">
      <c r="A88" s="227" t="s">
        <v>73</v>
      </c>
      <c r="B88" s="225">
        <v>94.7</v>
      </c>
      <c r="C88" s="86">
        <v>60</v>
      </c>
      <c r="E88" s="227" t="s">
        <v>70</v>
      </c>
      <c r="F88" s="225">
        <v>69.5</v>
      </c>
      <c r="G88" s="86">
        <v>60</v>
      </c>
      <c r="H88" s="113"/>
      <c r="I88" s="113"/>
      <c r="J88" s="118"/>
      <c r="K88" s="117"/>
      <c r="L88" s="117"/>
    </row>
    <row r="89" spans="1:12" ht="12.75" x14ac:dyDescent="0.2">
      <c r="A89" s="227" t="s">
        <v>72</v>
      </c>
      <c r="B89" s="225">
        <v>95.7</v>
      </c>
      <c r="C89" s="86">
        <v>60</v>
      </c>
      <c r="E89" s="227" t="s">
        <v>81</v>
      </c>
      <c r="F89" s="268">
        <v>67.2</v>
      </c>
      <c r="G89" s="86">
        <v>60</v>
      </c>
      <c r="H89" s="113"/>
      <c r="I89" s="270"/>
      <c r="J89" s="120"/>
      <c r="K89" s="117"/>
      <c r="L89" s="117"/>
    </row>
    <row r="90" spans="1:12" ht="12.75" x14ac:dyDescent="0.2">
      <c r="A90" s="227" t="s">
        <v>33</v>
      </c>
      <c r="B90" s="225">
        <v>61.7</v>
      </c>
      <c r="C90" s="86">
        <v>60</v>
      </c>
      <c r="E90" s="227" t="s">
        <v>43</v>
      </c>
      <c r="F90" s="228">
        <v>64</v>
      </c>
      <c r="G90" s="86">
        <v>60</v>
      </c>
      <c r="H90" s="113"/>
      <c r="I90" s="270"/>
      <c r="J90" s="120"/>
      <c r="K90" s="117"/>
      <c r="L90" s="117"/>
    </row>
    <row r="91" spans="1:12" ht="12.75" x14ac:dyDescent="0.2">
      <c r="A91" s="227" t="s">
        <v>43</v>
      </c>
      <c r="B91" s="228">
        <v>64</v>
      </c>
      <c r="C91" s="86">
        <v>60</v>
      </c>
      <c r="E91" s="227" t="s">
        <v>35</v>
      </c>
      <c r="F91" s="225">
        <v>63.8</v>
      </c>
      <c r="G91" s="114">
        <v>60</v>
      </c>
      <c r="H91" s="113"/>
      <c r="I91" s="270"/>
      <c r="J91" s="120"/>
      <c r="K91" s="117"/>
      <c r="L91" s="117"/>
    </row>
    <row r="92" spans="1:12" ht="12.75" x14ac:dyDescent="0.2">
      <c r="A92" s="227" t="s">
        <v>36</v>
      </c>
      <c r="B92" s="113">
        <v>62.3</v>
      </c>
      <c r="C92" s="114">
        <v>60</v>
      </c>
      <c r="E92" s="227" t="s">
        <v>36</v>
      </c>
      <c r="F92" s="113">
        <v>62.3</v>
      </c>
      <c r="G92" s="86">
        <v>60</v>
      </c>
      <c r="H92" s="268"/>
      <c r="I92" s="268"/>
      <c r="J92" s="117"/>
      <c r="K92" s="117"/>
      <c r="L92" s="117"/>
    </row>
    <row r="93" spans="1:12" ht="12.75" x14ac:dyDescent="0.2">
      <c r="A93" s="227" t="s">
        <v>71</v>
      </c>
      <c r="B93" s="225">
        <v>81.099999999999994</v>
      </c>
      <c r="C93" s="86">
        <v>60</v>
      </c>
      <c r="E93" s="227" t="s">
        <v>33</v>
      </c>
      <c r="F93" s="225">
        <v>61.7</v>
      </c>
      <c r="G93" s="86">
        <v>60</v>
      </c>
      <c r="H93" s="113"/>
      <c r="I93" s="269"/>
      <c r="J93" s="117"/>
      <c r="K93" s="117"/>
      <c r="L93" s="117"/>
    </row>
    <row r="94" spans="1:12" ht="12.75" x14ac:dyDescent="0.2">
      <c r="A94" s="227" t="s">
        <v>70</v>
      </c>
      <c r="B94" s="225">
        <v>69.5</v>
      </c>
      <c r="C94" s="86">
        <v>60</v>
      </c>
      <c r="E94" s="227" t="s">
        <v>32</v>
      </c>
      <c r="F94" s="225">
        <v>60.2</v>
      </c>
      <c r="G94" s="86">
        <v>60</v>
      </c>
      <c r="H94" s="113"/>
      <c r="I94" s="113"/>
      <c r="J94" s="117"/>
      <c r="K94" s="117"/>
      <c r="L94" s="117"/>
    </row>
    <row r="95" spans="1:12" ht="12.75" x14ac:dyDescent="0.2">
      <c r="A95" s="227" t="s">
        <v>69</v>
      </c>
      <c r="B95" s="225">
        <v>109.8</v>
      </c>
      <c r="C95" s="86">
        <v>60</v>
      </c>
      <c r="E95" s="244" t="s">
        <v>161</v>
      </c>
      <c r="F95" s="226">
        <f>B121</f>
        <v>59.9</v>
      </c>
      <c r="G95" s="86">
        <v>60</v>
      </c>
      <c r="H95" s="268"/>
      <c r="I95" s="268"/>
      <c r="J95" s="117"/>
      <c r="K95" s="117"/>
      <c r="L95" s="117"/>
    </row>
    <row r="96" spans="1:12" ht="12.75" x14ac:dyDescent="0.2">
      <c r="A96" s="227" t="s">
        <v>68</v>
      </c>
      <c r="B96" s="228">
        <v>71</v>
      </c>
      <c r="C96" s="86">
        <v>60</v>
      </c>
      <c r="E96" s="227" t="s">
        <v>74</v>
      </c>
      <c r="F96" s="225">
        <v>59.9</v>
      </c>
      <c r="G96" s="86">
        <v>60</v>
      </c>
      <c r="H96" s="113"/>
      <c r="I96" s="269"/>
      <c r="J96" s="119"/>
      <c r="K96" s="117"/>
      <c r="L96" s="117"/>
    </row>
    <row r="97" spans="1:12" ht="12.75" x14ac:dyDescent="0.2">
      <c r="A97" s="227" t="s">
        <v>67</v>
      </c>
      <c r="B97" s="225">
        <v>71.400000000000006</v>
      </c>
      <c r="C97" s="86">
        <v>60</v>
      </c>
      <c r="E97" s="227" t="s">
        <v>119</v>
      </c>
      <c r="F97" s="225">
        <v>54.7</v>
      </c>
      <c r="G97" s="86">
        <v>60</v>
      </c>
      <c r="H97" s="268"/>
      <c r="I97" s="268"/>
      <c r="J97" s="117"/>
      <c r="K97" s="117"/>
      <c r="L97" s="117"/>
    </row>
    <row r="98" spans="1:12" ht="12.75" x14ac:dyDescent="0.2">
      <c r="A98" s="227" t="s">
        <v>113</v>
      </c>
      <c r="B98" s="225">
        <v>67.5</v>
      </c>
      <c r="C98" s="86">
        <v>60</v>
      </c>
      <c r="E98" s="227" t="s">
        <v>34</v>
      </c>
      <c r="F98" s="275">
        <v>39.700000000000003</v>
      </c>
      <c r="G98" s="86">
        <v>60</v>
      </c>
      <c r="H98" s="113"/>
      <c r="I98" s="271"/>
      <c r="J98" s="119"/>
      <c r="K98" s="117"/>
      <c r="L98" s="117"/>
    </row>
    <row r="99" spans="1:12" ht="12.75" x14ac:dyDescent="0.2">
      <c r="A99" s="227" t="s">
        <v>42</v>
      </c>
      <c r="B99" s="225">
        <v>92.2</v>
      </c>
      <c r="C99" s="86">
        <v>60</v>
      </c>
      <c r="F99" s="273"/>
      <c r="G99" s="272"/>
      <c r="H99" s="118"/>
      <c r="I99" s="126"/>
      <c r="J99" s="119"/>
      <c r="K99" s="117"/>
      <c r="L99" s="117"/>
    </row>
    <row r="100" spans="1:12" ht="12.75" x14ac:dyDescent="0.2">
      <c r="A100" s="227" t="s">
        <v>66</v>
      </c>
      <c r="B100" s="225">
        <v>96.4</v>
      </c>
      <c r="C100" s="86">
        <v>60</v>
      </c>
      <c r="E100" s="227" t="s">
        <v>66</v>
      </c>
      <c r="F100" s="274">
        <v>96.4</v>
      </c>
      <c r="G100" s="86">
        <v>60</v>
      </c>
      <c r="H100" s="118"/>
      <c r="I100" s="118"/>
      <c r="J100" s="119"/>
      <c r="K100" s="117"/>
      <c r="L100" s="117"/>
    </row>
    <row r="101" spans="1:12" ht="12.75" x14ac:dyDescent="0.2">
      <c r="A101" s="125"/>
      <c r="B101" s="124"/>
      <c r="C101" s="90"/>
      <c r="E101" s="227" t="s">
        <v>42</v>
      </c>
      <c r="F101" s="225">
        <v>92.2</v>
      </c>
      <c r="G101" s="86">
        <v>60</v>
      </c>
      <c r="H101" s="117"/>
      <c r="I101" s="117"/>
      <c r="J101" s="117"/>
      <c r="K101" s="117"/>
      <c r="L101" s="117"/>
    </row>
    <row r="102" spans="1:12" ht="12.75" x14ac:dyDescent="0.2">
      <c r="A102" s="123"/>
      <c r="B102" s="122"/>
      <c r="C102" s="86"/>
      <c r="E102" s="227" t="s">
        <v>113</v>
      </c>
      <c r="F102" s="225">
        <v>67.5</v>
      </c>
      <c r="G102" s="86">
        <v>60</v>
      </c>
      <c r="H102" s="118"/>
      <c r="I102" s="118"/>
      <c r="J102" s="119"/>
      <c r="K102" s="117"/>
      <c r="L102" s="117"/>
    </row>
    <row r="103" spans="1:12" x14ac:dyDescent="0.2">
      <c r="A103" s="87"/>
      <c r="B103" s="88"/>
      <c r="C103" s="88"/>
      <c r="H103" s="118"/>
      <c r="I103" s="118"/>
      <c r="J103" s="119"/>
      <c r="K103" s="117"/>
      <c r="L103" s="117"/>
    </row>
    <row r="104" spans="1:12" x14ac:dyDescent="0.2">
      <c r="A104" s="87"/>
      <c r="B104" s="88"/>
      <c r="C104" s="88"/>
      <c r="H104" s="118"/>
      <c r="I104" s="118"/>
      <c r="J104" s="119"/>
      <c r="K104" s="117"/>
      <c r="L104" s="117"/>
    </row>
    <row r="105" spans="1:12" x14ac:dyDescent="0.2">
      <c r="A105" s="92" t="s">
        <v>88</v>
      </c>
      <c r="B105" s="93"/>
      <c r="C105" s="121"/>
      <c r="E105" s="121"/>
      <c r="F105" s="121"/>
      <c r="H105" s="117"/>
      <c r="I105" s="117"/>
      <c r="J105" s="117"/>
      <c r="K105" s="117"/>
      <c r="L105" s="117"/>
    </row>
    <row r="106" spans="1:12" x14ac:dyDescent="0.2">
      <c r="A106" s="92" t="s">
        <v>41</v>
      </c>
      <c r="B106" s="92" t="s">
        <v>51</v>
      </c>
      <c r="C106" s="121"/>
      <c r="E106" s="121"/>
      <c r="F106" s="121"/>
      <c r="H106" s="118"/>
      <c r="I106" s="118"/>
      <c r="J106" s="118"/>
      <c r="K106" s="117"/>
      <c r="L106" s="117"/>
    </row>
    <row r="107" spans="1:12" x14ac:dyDescent="0.2">
      <c r="A107" s="121"/>
      <c r="B107" s="121"/>
      <c r="C107" s="121"/>
      <c r="E107" s="121"/>
      <c r="F107" s="121"/>
      <c r="H107" s="118"/>
      <c r="I107" s="118"/>
      <c r="J107" s="118"/>
      <c r="K107" s="117"/>
      <c r="L107" s="117"/>
    </row>
    <row r="108" spans="1:12" x14ac:dyDescent="0.2">
      <c r="E108" s="121"/>
      <c r="F108" s="121"/>
      <c r="H108" s="118"/>
      <c r="I108" s="120"/>
      <c r="J108" s="120"/>
      <c r="K108" s="117"/>
      <c r="L108" s="117"/>
    </row>
    <row r="109" spans="1:12" ht="12.75" x14ac:dyDescent="0.2">
      <c r="A109" s="224" t="s">
        <v>206</v>
      </c>
      <c r="B109" s="223"/>
      <c r="H109" s="118"/>
      <c r="I109" s="120"/>
      <c r="J109" s="120"/>
      <c r="K109" s="117"/>
      <c r="L109" s="117"/>
    </row>
    <row r="110" spans="1:12" ht="12.75" x14ac:dyDescent="0.2">
      <c r="A110" s="223"/>
      <c r="B110" s="223"/>
      <c r="H110" s="117"/>
      <c r="I110" s="117"/>
      <c r="J110" s="117"/>
      <c r="K110" s="117"/>
      <c r="L110" s="117"/>
    </row>
    <row r="111" spans="1:12" ht="12.75" x14ac:dyDescent="0.2">
      <c r="A111" s="224" t="s">
        <v>64</v>
      </c>
      <c r="B111" s="169" t="s">
        <v>256</v>
      </c>
      <c r="H111" s="118"/>
      <c r="I111" s="119"/>
      <c r="J111" s="119"/>
      <c r="K111" s="117"/>
      <c r="L111" s="117"/>
    </row>
    <row r="112" spans="1:12" ht="12.75" x14ac:dyDescent="0.2">
      <c r="A112" s="224" t="s">
        <v>63</v>
      </c>
      <c r="B112" s="169" t="s">
        <v>257</v>
      </c>
      <c r="H112" s="118"/>
      <c r="I112" s="118"/>
      <c r="J112" s="117"/>
      <c r="K112" s="117"/>
      <c r="L112" s="117"/>
    </row>
    <row r="113" spans="1:12" ht="12.75" x14ac:dyDescent="0.2">
      <c r="A113" s="224" t="s">
        <v>93</v>
      </c>
      <c r="B113" s="224" t="s">
        <v>50</v>
      </c>
      <c r="H113" s="117"/>
      <c r="I113" s="117"/>
      <c r="J113" s="117"/>
      <c r="K113" s="117"/>
      <c r="L113" s="117"/>
    </row>
    <row r="114" spans="1:12" ht="12.75" x14ac:dyDescent="0.2">
      <c r="A114" s="223"/>
      <c r="B114" s="223"/>
      <c r="H114" s="117"/>
      <c r="I114" s="117"/>
      <c r="J114" s="117"/>
      <c r="K114" s="117"/>
      <c r="L114" s="117"/>
    </row>
    <row r="115" spans="1:12" ht="12.75" x14ac:dyDescent="0.2">
      <c r="A115" s="224" t="s">
        <v>46</v>
      </c>
      <c r="B115" s="224" t="s">
        <v>59</v>
      </c>
      <c r="H115" s="117"/>
      <c r="I115" s="117"/>
      <c r="J115" s="117"/>
      <c r="K115" s="117"/>
      <c r="L115" s="117"/>
    </row>
    <row r="116" spans="1:12" ht="12.75" x14ac:dyDescent="0.2">
      <c r="A116" s="224" t="s">
        <v>118</v>
      </c>
      <c r="B116" s="224" t="s">
        <v>62</v>
      </c>
      <c r="H116" s="117"/>
      <c r="I116" s="117"/>
      <c r="J116" s="117"/>
      <c r="K116" s="117"/>
      <c r="L116" s="117"/>
    </row>
    <row r="117" spans="1:12" ht="12.75" x14ac:dyDescent="0.2">
      <c r="A117" s="224" t="s">
        <v>48</v>
      </c>
      <c r="B117" s="224" t="s">
        <v>30</v>
      </c>
      <c r="H117" s="117"/>
      <c r="I117" s="117"/>
      <c r="J117" s="117"/>
      <c r="K117" s="117"/>
      <c r="L117" s="117"/>
    </row>
    <row r="118" spans="1:12" ht="12.75" x14ac:dyDescent="0.2">
      <c r="A118" s="224" t="s">
        <v>47</v>
      </c>
      <c r="B118" s="224" t="s">
        <v>134</v>
      </c>
      <c r="H118" s="117"/>
      <c r="I118" s="117"/>
      <c r="J118" s="117"/>
      <c r="K118" s="117"/>
      <c r="L118" s="117"/>
    </row>
    <row r="119" spans="1:12" ht="12.75" x14ac:dyDescent="0.2">
      <c r="A119" s="223"/>
      <c r="B119" s="223"/>
      <c r="H119" s="117"/>
      <c r="I119" s="117"/>
      <c r="J119" s="117"/>
      <c r="K119" s="117"/>
      <c r="L119" s="117"/>
    </row>
    <row r="120" spans="1:12" ht="12.75" x14ac:dyDescent="0.2">
      <c r="A120" s="227" t="s">
        <v>45</v>
      </c>
      <c r="B120" s="244" t="s">
        <v>163</v>
      </c>
    </row>
    <row r="121" spans="1:12" ht="12.75" x14ac:dyDescent="0.2">
      <c r="A121" s="227" t="s">
        <v>77</v>
      </c>
      <c r="B121" s="225">
        <v>59.9</v>
      </c>
    </row>
    <row r="122" spans="1:12" ht="12.75" x14ac:dyDescent="0.2">
      <c r="A122" s="223"/>
      <c r="B122" s="223"/>
    </row>
    <row r="123" spans="1:12" ht="12.75" x14ac:dyDescent="0.2">
      <c r="A123" s="224" t="s">
        <v>88</v>
      </c>
      <c r="B123" s="223"/>
    </row>
    <row r="124" spans="1:12" ht="12.75" x14ac:dyDescent="0.2">
      <c r="A124" s="224" t="s">
        <v>41</v>
      </c>
      <c r="B124" s="224" t="s">
        <v>51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M150"/>
  <sheetViews>
    <sheetView showGridLines="0" zoomScaleNormal="100" workbookViewId="0"/>
  </sheetViews>
  <sheetFormatPr defaultColWidth="9.140625" defaultRowHeight="12" x14ac:dyDescent="0.2"/>
  <cols>
    <col min="1" max="16384" width="9.140625" style="4"/>
  </cols>
  <sheetData>
    <row r="2" spans="2:2" x14ac:dyDescent="0.2">
      <c r="B2" s="67" t="s">
        <v>141</v>
      </c>
    </row>
    <row r="3" spans="2:2" x14ac:dyDescent="0.2">
      <c r="B3" s="4" t="s">
        <v>37</v>
      </c>
    </row>
    <row r="29" spans="2:12" ht="14.45" customHeight="1" x14ac:dyDescent="0.2">
      <c r="B29" s="132" t="s">
        <v>140</v>
      </c>
    </row>
    <row r="30" spans="2:12" x14ac:dyDescent="0.2">
      <c r="B30" s="4" t="s">
        <v>136</v>
      </c>
    </row>
    <row r="32" spans="2:12" x14ac:dyDescent="0.2">
      <c r="L32" s="58"/>
    </row>
    <row r="48" s="31" customFormat="1" x14ac:dyDescent="0.2"/>
    <row r="49" spans="2:10" s="31" customFormat="1" x14ac:dyDescent="0.2"/>
    <row r="50" spans="2:10" s="33" customFormat="1" x14ac:dyDescent="0.2"/>
    <row r="51" spans="2:10" s="33" customFormat="1" x14ac:dyDescent="0.2"/>
    <row r="52" spans="2:10" s="33" customFormat="1" x14ac:dyDescent="0.2"/>
    <row r="53" spans="2:10" s="33" customFormat="1" x14ac:dyDescent="0.2"/>
    <row r="54" spans="2:10" s="33" customFormat="1" x14ac:dyDescent="0.2"/>
    <row r="55" spans="2:10" s="33" customFormat="1" x14ac:dyDescent="0.2">
      <c r="B55" s="60" t="s">
        <v>130</v>
      </c>
    </row>
    <row r="56" spans="2:10" s="33" customFormat="1" x14ac:dyDescent="0.2">
      <c r="B56" s="33" t="s">
        <v>144</v>
      </c>
    </row>
    <row r="57" spans="2:10" s="33" customFormat="1" x14ac:dyDescent="0.2"/>
    <row r="58" spans="2:10" s="33" customFormat="1" x14ac:dyDescent="0.2"/>
    <row r="59" spans="2:10" s="31" customFormat="1" x14ac:dyDescent="0.2">
      <c r="B59" s="33"/>
      <c r="C59" s="33"/>
      <c r="D59" s="33"/>
      <c r="E59" s="33"/>
      <c r="F59" s="33"/>
      <c r="G59" s="33"/>
      <c r="H59" s="33"/>
      <c r="I59" s="33"/>
      <c r="J59" s="33"/>
    </row>
    <row r="60" spans="2:10" s="31" customFormat="1" x14ac:dyDescent="0.2">
      <c r="B60" s="4" t="s">
        <v>120</v>
      </c>
      <c r="C60" s="11">
        <v>79.2</v>
      </c>
      <c r="D60" s="33"/>
      <c r="E60" s="50"/>
      <c r="F60" s="51"/>
      <c r="G60" s="33"/>
      <c r="H60" s="33"/>
      <c r="I60" s="33"/>
      <c r="J60" s="33"/>
    </row>
    <row r="61" spans="2:10" s="31" customFormat="1" x14ac:dyDescent="0.2">
      <c r="B61" s="4"/>
      <c r="C61" s="11"/>
      <c r="D61" s="33"/>
      <c r="E61" s="50"/>
      <c r="F61" s="52"/>
      <c r="G61" s="33"/>
      <c r="H61" s="33"/>
      <c r="I61" s="33"/>
      <c r="J61" s="33"/>
    </row>
    <row r="62" spans="2:10" s="31" customFormat="1" x14ac:dyDescent="0.2">
      <c r="B62" s="4" t="s">
        <v>112</v>
      </c>
      <c r="C62" s="11">
        <v>97.7</v>
      </c>
      <c r="D62" s="33"/>
      <c r="E62" s="50"/>
      <c r="F62" s="52"/>
      <c r="G62" s="33"/>
      <c r="H62" s="33"/>
      <c r="I62" s="33"/>
      <c r="J62" s="33"/>
    </row>
    <row r="63" spans="2:10" s="31" customFormat="1" x14ac:dyDescent="0.2">
      <c r="B63" s="4" t="s">
        <v>86</v>
      </c>
      <c r="C63" s="11">
        <v>96.6</v>
      </c>
      <c r="D63" s="33"/>
      <c r="E63" s="50"/>
      <c r="F63" s="52"/>
      <c r="G63" s="33"/>
      <c r="H63" s="33"/>
      <c r="I63" s="33"/>
      <c r="J63" s="33"/>
    </row>
    <row r="64" spans="2:10" s="31" customFormat="1" x14ac:dyDescent="0.2">
      <c r="B64" s="4" t="s">
        <v>72</v>
      </c>
      <c r="C64" s="11">
        <v>96.1</v>
      </c>
      <c r="D64" s="33"/>
      <c r="E64" s="50"/>
      <c r="F64" s="52"/>
      <c r="G64" s="33"/>
      <c r="H64" s="33"/>
      <c r="I64" s="33"/>
      <c r="J64" s="33"/>
    </row>
    <row r="65" spans="1:10" s="31" customFormat="1" x14ac:dyDescent="0.2">
      <c r="B65" s="4" t="s">
        <v>73</v>
      </c>
      <c r="C65" s="11">
        <v>93.9</v>
      </c>
      <c r="D65" s="33"/>
      <c r="E65" s="50"/>
      <c r="F65" s="52"/>
      <c r="G65" s="33"/>
      <c r="H65" s="33"/>
      <c r="I65" s="33"/>
      <c r="J65" s="33"/>
    </row>
    <row r="66" spans="1:10" s="31" customFormat="1" x14ac:dyDescent="0.2">
      <c r="B66" s="4" t="s">
        <v>69</v>
      </c>
      <c r="C66" s="11">
        <v>93.2</v>
      </c>
      <c r="D66" s="33"/>
      <c r="E66" s="50"/>
      <c r="F66" s="52"/>
      <c r="G66" s="33"/>
      <c r="H66" s="33"/>
      <c r="I66" s="33"/>
      <c r="J66" s="33"/>
    </row>
    <row r="67" spans="1:10" s="31" customFormat="1" x14ac:dyDescent="0.2">
      <c r="A67" s="33"/>
      <c r="B67" s="4" t="s">
        <v>71</v>
      </c>
      <c r="C67" s="11">
        <v>92.5</v>
      </c>
      <c r="D67" s="33"/>
      <c r="E67" s="50"/>
      <c r="F67" s="52"/>
      <c r="G67" s="33"/>
      <c r="H67" s="33"/>
      <c r="I67" s="33"/>
      <c r="J67" s="33"/>
    </row>
    <row r="68" spans="1:10" s="31" customFormat="1" x14ac:dyDescent="0.2">
      <c r="A68" s="33"/>
      <c r="B68" s="4" t="s">
        <v>75</v>
      </c>
      <c r="C68" s="11">
        <v>91.8</v>
      </c>
      <c r="D68" s="33"/>
      <c r="E68" s="50"/>
      <c r="F68" s="52"/>
      <c r="G68" s="33"/>
      <c r="H68" s="33"/>
      <c r="I68" s="33"/>
      <c r="J68" s="33"/>
    </row>
    <row r="69" spans="1:10" s="31" customFormat="1" x14ac:dyDescent="0.2">
      <c r="A69" s="33"/>
      <c r="B69" s="4" t="s">
        <v>82</v>
      </c>
      <c r="C69" s="11">
        <v>88.1</v>
      </c>
      <c r="D69" s="33"/>
      <c r="E69" s="50"/>
      <c r="F69" s="52"/>
      <c r="G69" s="33"/>
      <c r="H69" s="33"/>
      <c r="I69" s="33"/>
      <c r="J69" s="33"/>
    </row>
    <row r="70" spans="1:10" s="31" customFormat="1" x14ac:dyDescent="0.2">
      <c r="A70" s="33"/>
      <c r="B70" s="4" t="s">
        <v>68</v>
      </c>
      <c r="C70" s="11">
        <v>87.4</v>
      </c>
      <c r="D70" s="33"/>
      <c r="E70" s="50"/>
      <c r="F70" s="52"/>
      <c r="G70" s="33"/>
      <c r="H70" s="33"/>
      <c r="I70" s="33"/>
      <c r="J70" s="33"/>
    </row>
    <row r="71" spans="1:10" s="31" customFormat="1" x14ac:dyDescent="0.2">
      <c r="A71" s="33"/>
      <c r="B71" s="4" t="s">
        <v>84</v>
      </c>
      <c r="C71" s="11">
        <v>85.6</v>
      </c>
      <c r="D71" s="33"/>
      <c r="E71" s="50"/>
      <c r="F71" s="52"/>
      <c r="G71" s="33"/>
      <c r="H71" s="33"/>
      <c r="I71" s="33"/>
      <c r="J71" s="33"/>
    </row>
    <row r="72" spans="1:10" s="31" customFormat="1" x14ac:dyDescent="0.2">
      <c r="A72" s="33"/>
      <c r="B72" s="4" t="s">
        <v>83</v>
      </c>
      <c r="C72" s="11">
        <v>77.7</v>
      </c>
      <c r="D72" s="33"/>
      <c r="E72" s="50"/>
      <c r="F72" s="52"/>
      <c r="G72" s="33"/>
      <c r="H72" s="33"/>
      <c r="I72" s="33"/>
      <c r="J72" s="33"/>
    </row>
    <row r="73" spans="1:10" s="31" customFormat="1" x14ac:dyDescent="0.2">
      <c r="A73" s="33"/>
      <c r="B73" s="4" t="s">
        <v>78</v>
      </c>
      <c r="C73" s="11">
        <v>76.5</v>
      </c>
      <c r="D73" s="33"/>
      <c r="E73" s="50"/>
      <c r="F73" s="52"/>
      <c r="G73" s="33"/>
      <c r="H73" s="33"/>
      <c r="I73" s="33"/>
      <c r="J73" s="33"/>
    </row>
    <row r="74" spans="1:10" s="31" customFormat="1" x14ac:dyDescent="0.2">
      <c r="A74" s="33"/>
      <c r="B74" s="4" t="s">
        <v>79</v>
      </c>
      <c r="C74" s="11">
        <v>75.400000000000006</v>
      </c>
      <c r="D74" s="33"/>
      <c r="E74" s="50"/>
      <c r="F74" s="52"/>
      <c r="G74" s="33"/>
      <c r="H74" s="33"/>
      <c r="I74" s="33"/>
      <c r="J74" s="33"/>
    </row>
    <row r="75" spans="1:10" s="31" customFormat="1" x14ac:dyDescent="0.2">
      <c r="A75" s="33"/>
      <c r="B75" s="4" t="s">
        <v>85</v>
      </c>
      <c r="C75" s="11">
        <v>74.7</v>
      </c>
      <c r="D75" s="33"/>
      <c r="E75" s="50"/>
      <c r="F75" s="52"/>
      <c r="G75" s="33"/>
      <c r="H75" s="33"/>
      <c r="I75" s="33"/>
      <c r="J75" s="33"/>
    </row>
    <row r="76" spans="1:10" s="31" customFormat="1" x14ac:dyDescent="0.2">
      <c r="A76" s="33"/>
      <c r="B76" s="4" t="s">
        <v>80</v>
      </c>
      <c r="C76" s="11">
        <v>73.099999999999994</v>
      </c>
      <c r="D76" s="33"/>
      <c r="E76" s="50"/>
      <c r="F76" s="52"/>
      <c r="G76" s="33"/>
      <c r="H76" s="33"/>
      <c r="I76" s="33"/>
      <c r="J76" s="33"/>
    </row>
    <row r="77" spans="1:10" s="31" customFormat="1" x14ac:dyDescent="0.2">
      <c r="A77" s="33"/>
      <c r="B77" s="4" t="s">
        <v>67</v>
      </c>
      <c r="C77" s="11">
        <v>72.7</v>
      </c>
      <c r="D77" s="33"/>
      <c r="E77" s="50"/>
      <c r="F77" s="52"/>
      <c r="G77" s="33"/>
      <c r="H77" s="33"/>
      <c r="I77" s="33"/>
      <c r="J77" s="33"/>
    </row>
    <row r="78" spans="1:10" s="31" customFormat="1" x14ac:dyDescent="0.2">
      <c r="A78" s="33"/>
      <c r="B78" s="4" t="s">
        <v>70</v>
      </c>
      <c r="C78" s="11">
        <v>69.5</v>
      </c>
      <c r="D78" s="33"/>
      <c r="E78" s="50"/>
      <c r="F78" s="52"/>
      <c r="G78" s="33"/>
      <c r="H78" s="33"/>
      <c r="I78" s="33"/>
      <c r="J78" s="33"/>
    </row>
    <row r="79" spans="1:10" s="31" customFormat="1" x14ac:dyDescent="0.2">
      <c r="A79" s="33"/>
      <c r="B79" s="4" t="s">
        <v>43</v>
      </c>
      <c r="C79" s="11">
        <v>64.8</v>
      </c>
      <c r="D79" s="33"/>
      <c r="E79" s="50"/>
      <c r="F79" s="52"/>
      <c r="G79" s="33"/>
      <c r="H79" s="33"/>
      <c r="I79" s="33"/>
      <c r="J79" s="33"/>
    </row>
    <row r="80" spans="1:10" s="31" customFormat="1" x14ac:dyDescent="0.2">
      <c r="A80" s="33"/>
      <c r="B80" s="4" t="s">
        <v>74</v>
      </c>
      <c r="C80" s="11">
        <v>60.3</v>
      </c>
      <c r="D80" s="33"/>
      <c r="E80" s="50"/>
      <c r="F80" s="52"/>
      <c r="G80" s="33"/>
      <c r="H80" s="33"/>
      <c r="I80" s="33"/>
      <c r="J80" s="33"/>
    </row>
    <row r="81" spans="1:13" s="31" customFormat="1" x14ac:dyDescent="0.2">
      <c r="A81" s="33"/>
      <c r="B81" s="4" t="s">
        <v>77</v>
      </c>
      <c r="C81" s="11">
        <v>56.6</v>
      </c>
      <c r="D81" s="33"/>
      <c r="E81" s="50"/>
      <c r="F81" s="52"/>
      <c r="G81" s="33"/>
      <c r="H81" s="33"/>
      <c r="I81" s="33"/>
      <c r="J81" s="33"/>
    </row>
    <row r="82" spans="1:13" s="31" customFormat="1" x14ac:dyDescent="0.2">
      <c r="A82" s="33"/>
      <c r="B82" s="4" t="s">
        <v>76</v>
      </c>
      <c r="C82" s="11">
        <v>53.9</v>
      </c>
      <c r="D82" s="33"/>
      <c r="E82" s="50"/>
      <c r="F82" s="52"/>
      <c r="G82" s="33"/>
      <c r="H82" s="33"/>
      <c r="I82" s="33"/>
      <c r="J82" s="33"/>
    </row>
    <row r="83" spans="1:13" s="31" customFormat="1" x14ac:dyDescent="0.2">
      <c r="A83" s="33"/>
      <c r="B83" s="4" t="s">
        <v>81</v>
      </c>
      <c r="C83" s="11">
        <v>52.8</v>
      </c>
      <c r="D83" s="33"/>
      <c r="E83" s="50"/>
      <c r="F83" s="52"/>
      <c r="G83" s="33"/>
      <c r="H83" s="33"/>
      <c r="I83" s="33"/>
      <c r="J83" s="33"/>
    </row>
    <row r="84" spans="1:13" s="31" customFormat="1" x14ac:dyDescent="0.2">
      <c r="A84" s="33"/>
      <c r="B84" s="4"/>
      <c r="C84" s="11"/>
      <c r="D84" s="33"/>
      <c r="E84" s="33"/>
      <c r="F84" s="33"/>
      <c r="G84" s="33"/>
      <c r="H84" s="33"/>
      <c r="I84" s="33"/>
      <c r="J84" s="33"/>
    </row>
    <row r="85" spans="1:13" s="31" customFormat="1" x14ac:dyDescent="0.2">
      <c r="A85" s="33"/>
      <c r="B85" s="4" t="s">
        <v>35</v>
      </c>
      <c r="C85" s="11">
        <v>66</v>
      </c>
      <c r="D85" s="33"/>
      <c r="E85" s="50"/>
      <c r="F85" s="52"/>
      <c r="G85" s="33"/>
      <c r="H85" s="33"/>
      <c r="I85" s="33"/>
      <c r="J85" s="33"/>
    </row>
    <row r="86" spans="1:13" s="31" customFormat="1" x14ac:dyDescent="0.2">
      <c r="A86" s="33"/>
      <c r="B86" s="4" t="s">
        <v>119</v>
      </c>
      <c r="C86" s="11">
        <v>58.8</v>
      </c>
      <c r="D86" s="33"/>
      <c r="E86" s="50"/>
      <c r="F86" s="52"/>
      <c r="G86" s="50"/>
      <c r="H86" s="52"/>
      <c r="I86" s="33"/>
      <c r="J86" s="33"/>
    </row>
    <row r="87" spans="1:13" s="31" customFormat="1" x14ac:dyDescent="0.2">
      <c r="A87" s="33"/>
      <c r="B87" s="4" t="s">
        <v>137</v>
      </c>
      <c r="C87" s="65">
        <v>57.4</v>
      </c>
      <c r="D87" s="33"/>
      <c r="E87" s="50"/>
      <c r="F87" s="52"/>
      <c r="G87" s="33"/>
      <c r="H87" s="33"/>
      <c r="I87" s="33"/>
      <c r="J87" s="33"/>
    </row>
    <row r="88" spans="1:13" s="31" customFormat="1" x14ac:dyDescent="0.2">
      <c r="A88" s="33"/>
      <c r="B88" s="4" t="s">
        <v>32</v>
      </c>
      <c r="C88" s="11">
        <v>54.5</v>
      </c>
      <c r="D88" s="33"/>
      <c r="E88" s="50"/>
      <c r="F88" s="52"/>
      <c r="G88" s="33"/>
      <c r="H88" s="33"/>
      <c r="I88" s="33"/>
      <c r="J88" s="33"/>
    </row>
    <row r="89" spans="1:13" s="31" customFormat="1" x14ac:dyDescent="0.2">
      <c r="A89" s="33"/>
      <c r="B89" s="4" t="s">
        <v>33</v>
      </c>
      <c r="C89" s="11">
        <v>50.4</v>
      </c>
      <c r="D89" s="33"/>
      <c r="E89" s="33"/>
      <c r="F89" s="33"/>
      <c r="G89" s="33"/>
      <c r="H89" s="33"/>
      <c r="I89" s="33"/>
      <c r="J89" s="33"/>
    </row>
    <row r="90" spans="1:13" s="31" customFormat="1" x14ac:dyDescent="0.2">
      <c r="A90" s="33"/>
      <c r="B90" s="4" t="s">
        <v>34</v>
      </c>
      <c r="C90" s="11">
        <v>38.200000000000003</v>
      </c>
      <c r="D90" s="33"/>
      <c r="E90" s="50"/>
      <c r="F90" s="52"/>
      <c r="G90" s="33"/>
      <c r="H90" s="33"/>
      <c r="I90" s="33"/>
      <c r="J90" s="33"/>
    </row>
    <row r="91" spans="1:13" s="31" customFormat="1" x14ac:dyDescent="0.2">
      <c r="A91" s="33"/>
      <c r="B91" s="4"/>
      <c r="C91" s="11"/>
      <c r="D91" s="33"/>
      <c r="E91" s="50"/>
      <c r="F91" s="52"/>
      <c r="G91" s="33"/>
      <c r="H91" s="33"/>
      <c r="I91" s="33"/>
      <c r="J91" s="33"/>
    </row>
    <row r="92" spans="1:13" s="31" customFormat="1" x14ac:dyDescent="0.2">
      <c r="B92" s="4" t="s">
        <v>66</v>
      </c>
      <c r="C92" s="11">
        <v>93.2</v>
      </c>
      <c r="D92" s="33"/>
      <c r="E92" s="50"/>
      <c r="F92" s="52"/>
      <c r="G92" s="33"/>
      <c r="H92" s="33"/>
      <c r="I92" s="33"/>
      <c r="J92" s="33"/>
    </row>
    <row r="93" spans="1:13" s="31" customFormat="1" x14ac:dyDescent="0.2">
      <c r="B93" s="4" t="s">
        <v>42</v>
      </c>
      <c r="C93" s="11">
        <v>90.9</v>
      </c>
      <c r="D93" s="33"/>
      <c r="E93" s="33"/>
      <c r="F93" s="33"/>
      <c r="G93" s="33"/>
      <c r="H93" s="33"/>
      <c r="I93" s="33"/>
      <c r="J93" s="33"/>
    </row>
    <row r="94" spans="1:13" s="31" customFormat="1" x14ac:dyDescent="0.2">
      <c r="B94" s="4" t="s">
        <v>138</v>
      </c>
      <c r="C94" s="65">
        <v>56.5</v>
      </c>
      <c r="D94" s="33"/>
      <c r="E94" s="33"/>
      <c r="F94" s="33"/>
      <c r="G94" s="33"/>
      <c r="H94" s="33"/>
      <c r="I94" s="33"/>
      <c r="J94" s="33"/>
    </row>
    <row r="95" spans="1:13" x14ac:dyDescent="0.2">
      <c r="E95" s="33"/>
      <c r="F95" s="33"/>
      <c r="G95" s="33"/>
      <c r="H95" s="33"/>
      <c r="I95" s="33"/>
      <c r="J95" s="33"/>
      <c r="K95" s="33"/>
      <c r="L95" s="33"/>
      <c r="M95" s="33"/>
    </row>
    <row r="96" spans="1:13" x14ac:dyDescent="0.2">
      <c r="E96" s="33"/>
      <c r="F96" s="33"/>
      <c r="G96" s="33"/>
      <c r="H96" s="33"/>
      <c r="I96" s="33"/>
      <c r="J96" s="33"/>
      <c r="K96" s="33"/>
      <c r="L96" s="33"/>
      <c r="M96" s="33"/>
    </row>
    <row r="97" spans="2:13" x14ac:dyDescent="0.2">
      <c r="E97" s="33"/>
      <c r="F97" s="33"/>
      <c r="G97" s="33"/>
      <c r="H97" s="33"/>
      <c r="I97" s="33"/>
      <c r="J97" s="33"/>
      <c r="K97" s="33"/>
      <c r="L97" s="33"/>
      <c r="M97" s="33"/>
    </row>
    <row r="98" spans="2:13" x14ac:dyDescent="0.2">
      <c r="E98" s="33"/>
      <c r="F98" s="33"/>
      <c r="G98" s="33"/>
      <c r="H98" s="33"/>
      <c r="I98" s="33"/>
      <c r="J98" s="33"/>
      <c r="K98" s="33"/>
      <c r="L98" s="33"/>
      <c r="M98" s="33"/>
    </row>
    <row r="99" spans="2:13" x14ac:dyDescent="0.2">
      <c r="E99" s="33"/>
      <c r="F99" s="33"/>
      <c r="G99" s="33"/>
      <c r="H99" s="33"/>
      <c r="I99" s="33"/>
      <c r="J99" s="33"/>
      <c r="K99" s="33"/>
      <c r="L99" s="33"/>
      <c r="M99" s="33"/>
    </row>
    <row r="100" spans="2:13" x14ac:dyDescent="0.2"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 x14ac:dyDescent="0.2"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 x14ac:dyDescent="0.2"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 x14ac:dyDescent="0.2"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 x14ac:dyDescent="0.2">
      <c r="B104" s="4" t="s">
        <v>65</v>
      </c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2:13" x14ac:dyDescent="0.2"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2:13" x14ac:dyDescent="0.2">
      <c r="B106" s="4" t="s">
        <v>64</v>
      </c>
      <c r="C106" s="4" t="s">
        <v>142</v>
      </c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2:13" x14ac:dyDescent="0.2">
      <c r="B107" s="4" t="s">
        <v>63</v>
      </c>
      <c r="C107" s="4" t="s">
        <v>143</v>
      </c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2:13" x14ac:dyDescent="0.2">
      <c r="B108" s="4" t="s">
        <v>93</v>
      </c>
      <c r="C108" s="4" t="s">
        <v>50</v>
      </c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2:13" x14ac:dyDescent="0.2"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2:13" x14ac:dyDescent="0.2">
      <c r="B110" s="4" t="s">
        <v>46</v>
      </c>
      <c r="C110" s="4" t="s">
        <v>59</v>
      </c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2:13" x14ac:dyDescent="0.2">
      <c r="B111" s="4" t="s">
        <v>118</v>
      </c>
      <c r="C111" s="4" t="s">
        <v>62</v>
      </c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2:13" x14ac:dyDescent="0.2">
      <c r="B112" s="4" t="s">
        <v>47</v>
      </c>
      <c r="C112" s="4" t="s">
        <v>134</v>
      </c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2:13" x14ac:dyDescent="0.2"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2:13" x14ac:dyDescent="0.2">
      <c r="B114" s="4" t="s">
        <v>48</v>
      </c>
      <c r="C114" s="4" t="s">
        <v>30</v>
      </c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2:13" x14ac:dyDescent="0.2">
      <c r="B115" s="4" t="s">
        <v>115</v>
      </c>
      <c r="C115" s="4">
        <v>79.2</v>
      </c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2:13" x14ac:dyDescent="0.2"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2:13" x14ac:dyDescent="0.2">
      <c r="B117" s="4" t="s">
        <v>86</v>
      </c>
      <c r="C117" s="4">
        <v>96.6</v>
      </c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2:13" x14ac:dyDescent="0.2">
      <c r="B118" s="4" t="s">
        <v>35</v>
      </c>
      <c r="C118" s="4">
        <v>66</v>
      </c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2:13" x14ac:dyDescent="0.2">
      <c r="B119" s="4" t="s">
        <v>85</v>
      </c>
      <c r="C119" s="4">
        <v>74.7</v>
      </c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2:13" x14ac:dyDescent="0.2">
      <c r="B120" s="4" t="s">
        <v>84</v>
      </c>
      <c r="C120" s="4">
        <v>85.6</v>
      </c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2:13" x14ac:dyDescent="0.2">
      <c r="B121" s="4" t="s">
        <v>89</v>
      </c>
      <c r="C121" s="4">
        <v>97.7</v>
      </c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2:13" x14ac:dyDescent="0.2">
      <c r="B122" s="4" t="s">
        <v>83</v>
      </c>
      <c r="C122" s="4">
        <v>77.7</v>
      </c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2:13" x14ac:dyDescent="0.2">
      <c r="B123" s="4" t="s">
        <v>82</v>
      </c>
      <c r="C123" s="4">
        <v>88.1</v>
      </c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2:13" x14ac:dyDescent="0.2">
      <c r="B124" s="4" t="s">
        <v>81</v>
      </c>
      <c r="C124" s="4">
        <v>52.8</v>
      </c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2:13" x14ac:dyDescent="0.2">
      <c r="B125" s="4" t="s">
        <v>80</v>
      </c>
      <c r="C125" s="4">
        <v>73.099999999999994</v>
      </c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2:13" x14ac:dyDescent="0.2">
      <c r="B126" s="4" t="s">
        <v>79</v>
      </c>
      <c r="C126" s="4">
        <v>75.400000000000006</v>
      </c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2:13" x14ac:dyDescent="0.2">
      <c r="B127" s="4" t="s">
        <v>119</v>
      </c>
      <c r="C127" s="4">
        <v>58.8</v>
      </c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2:13" x14ac:dyDescent="0.2">
      <c r="B128" s="4" t="s">
        <v>78</v>
      </c>
      <c r="C128" s="4">
        <v>76.5</v>
      </c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2:13" x14ac:dyDescent="0.2">
      <c r="B129" s="4" t="s">
        <v>77</v>
      </c>
      <c r="C129" s="4">
        <v>56.6</v>
      </c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2:13" x14ac:dyDescent="0.2">
      <c r="B130" s="4" t="s">
        <v>32</v>
      </c>
      <c r="C130" s="4">
        <v>54.5</v>
      </c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2:13" x14ac:dyDescent="0.2">
      <c r="B131" s="4" t="s">
        <v>76</v>
      </c>
      <c r="C131" s="4">
        <v>53.9</v>
      </c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2:13" x14ac:dyDescent="0.2">
      <c r="B132" s="4" t="s">
        <v>75</v>
      </c>
      <c r="C132" s="4">
        <v>91.8</v>
      </c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2:13" x14ac:dyDescent="0.2">
      <c r="B133" s="4" t="s">
        <v>74</v>
      </c>
      <c r="C133" s="4">
        <v>60.3</v>
      </c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2:13" x14ac:dyDescent="0.2">
      <c r="B134" s="4" t="s">
        <v>34</v>
      </c>
      <c r="C134" s="4">
        <v>38.200000000000003</v>
      </c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2:13" x14ac:dyDescent="0.2">
      <c r="B135" s="4" t="s">
        <v>73</v>
      </c>
      <c r="C135" s="4">
        <v>93.9</v>
      </c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2:13" x14ac:dyDescent="0.2">
      <c r="B136" s="4" t="s">
        <v>72</v>
      </c>
      <c r="C136" s="4">
        <v>96.1</v>
      </c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2:13" x14ac:dyDescent="0.2">
      <c r="B137" s="4" t="s">
        <v>33</v>
      </c>
      <c r="C137" s="4">
        <v>50.4</v>
      </c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2:13" x14ac:dyDescent="0.2">
      <c r="B138" s="4" t="s">
        <v>43</v>
      </c>
      <c r="C138" s="4">
        <v>64.8</v>
      </c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2:13" x14ac:dyDescent="0.2">
      <c r="B139" s="4" t="s">
        <v>36</v>
      </c>
      <c r="C139" s="9">
        <v>57.4</v>
      </c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2:13" x14ac:dyDescent="0.2">
      <c r="B140" s="4" t="s">
        <v>71</v>
      </c>
      <c r="C140" s="4">
        <v>92.5</v>
      </c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2:13" x14ac:dyDescent="0.2">
      <c r="B141" s="4" t="s">
        <v>70</v>
      </c>
      <c r="C141" s="4">
        <v>69.5</v>
      </c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2:13" x14ac:dyDescent="0.2">
      <c r="B142" s="4" t="s">
        <v>69</v>
      </c>
      <c r="C142" s="4">
        <v>93.2</v>
      </c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2:13" x14ac:dyDescent="0.2">
      <c r="B143" s="4" t="s">
        <v>68</v>
      </c>
      <c r="C143" s="4">
        <v>87.4</v>
      </c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2:13" x14ac:dyDescent="0.2">
      <c r="B144" s="4" t="s">
        <v>67</v>
      </c>
      <c r="C144" s="4">
        <v>72.7</v>
      </c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2:13" x14ac:dyDescent="0.2"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2:13" x14ac:dyDescent="0.2">
      <c r="B146" s="4" t="s">
        <v>113</v>
      </c>
      <c r="C146" s="9">
        <v>56.5</v>
      </c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2:13" x14ac:dyDescent="0.2">
      <c r="B147" s="4" t="s">
        <v>42</v>
      </c>
      <c r="C147" s="4">
        <v>90.9</v>
      </c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2:13" x14ac:dyDescent="0.2">
      <c r="B148" s="4" t="s">
        <v>66</v>
      </c>
      <c r="C148" s="4">
        <v>93.2</v>
      </c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2:13" x14ac:dyDescent="0.2"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2:13" x14ac:dyDescent="0.2">
      <c r="E150" s="33"/>
      <c r="F150" s="33"/>
    </row>
  </sheetData>
  <sortState ref="B88:C90">
    <sortCondition descending="1" ref="C88:C90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L145"/>
  <sheetViews>
    <sheetView showGridLines="0" zoomScaleNormal="100" workbookViewId="0"/>
  </sheetViews>
  <sheetFormatPr defaultColWidth="9.140625" defaultRowHeight="12" x14ac:dyDescent="0.2"/>
  <cols>
    <col min="1" max="16384" width="9.140625" style="4"/>
  </cols>
  <sheetData>
    <row r="2" spans="2:2" x14ac:dyDescent="0.2">
      <c r="B2" s="67" t="s">
        <v>145</v>
      </c>
    </row>
    <row r="3" spans="2:2" x14ac:dyDescent="0.2">
      <c r="B3" s="4" t="s">
        <v>37</v>
      </c>
    </row>
    <row r="29" spans="2:12" ht="14.45" customHeight="1" x14ac:dyDescent="0.2">
      <c r="B29" s="132" t="s">
        <v>140</v>
      </c>
    </row>
    <row r="30" spans="2:12" x14ac:dyDescent="0.2">
      <c r="B30" s="4" t="s">
        <v>136</v>
      </c>
    </row>
    <row r="32" spans="2:12" x14ac:dyDescent="0.2">
      <c r="L32" s="58"/>
    </row>
    <row r="43" spans="4:6" x14ac:dyDescent="0.2">
      <c r="D43" s="33"/>
      <c r="E43" s="33"/>
      <c r="F43" s="33"/>
    </row>
    <row r="44" spans="4:6" x14ac:dyDescent="0.2">
      <c r="D44" s="33"/>
      <c r="E44" s="33"/>
      <c r="F44" s="33"/>
    </row>
    <row r="45" spans="4:6" x14ac:dyDescent="0.2">
      <c r="D45" s="33"/>
      <c r="E45" s="33"/>
      <c r="F45" s="33"/>
    </row>
    <row r="46" spans="4:6" x14ac:dyDescent="0.2">
      <c r="D46" s="33"/>
      <c r="E46" s="33"/>
      <c r="F46" s="33"/>
    </row>
    <row r="47" spans="4:6" x14ac:dyDescent="0.2">
      <c r="D47" s="33"/>
      <c r="E47" s="33"/>
      <c r="F47" s="33"/>
    </row>
    <row r="48" spans="4:6" x14ac:dyDescent="0.2">
      <c r="D48" s="33"/>
      <c r="E48" s="33"/>
      <c r="F48" s="33"/>
    </row>
    <row r="49" spans="2:6" x14ac:dyDescent="0.2">
      <c r="D49" s="33"/>
      <c r="E49" s="33"/>
      <c r="F49" s="33"/>
    </row>
    <row r="50" spans="2:6" x14ac:dyDescent="0.2">
      <c r="D50" s="33"/>
      <c r="E50" s="33"/>
      <c r="F50" s="33"/>
    </row>
    <row r="51" spans="2:6" x14ac:dyDescent="0.2">
      <c r="D51" s="33"/>
      <c r="E51" s="33"/>
      <c r="F51" s="33"/>
    </row>
    <row r="52" spans="2:6" x14ac:dyDescent="0.2">
      <c r="D52" s="33"/>
      <c r="E52" s="33"/>
      <c r="F52" s="33"/>
    </row>
    <row r="55" spans="2:6" x14ac:dyDescent="0.2">
      <c r="B55" s="60" t="s">
        <v>130</v>
      </c>
    </row>
    <row r="56" spans="2:6" x14ac:dyDescent="0.2">
      <c r="B56" s="4" t="s">
        <v>146</v>
      </c>
    </row>
    <row r="60" spans="2:6" x14ac:dyDescent="0.2">
      <c r="C60" s="4" t="s">
        <v>31</v>
      </c>
    </row>
    <row r="61" spans="2:6" x14ac:dyDescent="0.2">
      <c r="B61" s="4" t="s">
        <v>120</v>
      </c>
      <c r="C61" s="11">
        <v>65.3</v>
      </c>
    </row>
    <row r="62" spans="2:6" x14ac:dyDescent="0.2">
      <c r="C62" s="11"/>
    </row>
    <row r="63" spans="2:6" x14ac:dyDescent="0.2">
      <c r="B63" s="4" t="s">
        <v>86</v>
      </c>
      <c r="C63" s="11">
        <v>78.7</v>
      </c>
    </row>
    <row r="64" spans="2:6" x14ac:dyDescent="0.2">
      <c r="B64" s="4" t="s">
        <v>68</v>
      </c>
      <c r="C64" s="11">
        <v>71.900000000000006</v>
      </c>
    </row>
    <row r="65" spans="2:3" x14ac:dyDescent="0.2">
      <c r="B65" s="4" t="s">
        <v>112</v>
      </c>
      <c r="C65" s="11">
        <v>71.8</v>
      </c>
    </row>
    <row r="66" spans="2:3" x14ac:dyDescent="0.2">
      <c r="B66" s="4" t="s">
        <v>73</v>
      </c>
      <c r="C66" s="11">
        <v>70.5</v>
      </c>
    </row>
    <row r="67" spans="2:3" x14ac:dyDescent="0.2">
      <c r="B67" s="4" t="s">
        <v>82</v>
      </c>
      <c r="C67" s="11">
        <v>70.2</v>
      </c>
    </row>
    <row r="68" spans="2:3" x14ac:dyDescent="0.2">
      <c r="B68" s="4" t="s">
        <v>85</v>
      </c>
      <c r="C68" s="11">
        <v>69.900000000000006</v>
      </c>
    </row>
    <row r="69" spans="2:3" x14ac:dyDescent="0.2">
      <c r="B69" s="4" t="s">
        <v>71</v>
      </c>
      <c r="C69" s="11">
        <v>69</v>
      </c>
    </row>
    <row r="70" spans="2:3" x14ac:dyDescent="0.2">
      <c r="B70" s="4" t="s">
        <v>78</v>
      </c>
      <c r="C70" s="11">
        <v>66.7</v>
      </c>
    </row>
    <row r="71" spans="2:3" x14ac:dyDescent="0.2">
      <c r="B71" s="4" t="s">
        <v>80</v>
      </c>
      <c r="C71" s="11">
        <v>66.599999999999994</v>
      </c>
    </row>
    <row r="72" spans="2:3" x14ac:dyDescent="0.2">
      <c r="B72" s="4" t="s">
        <v>72</v>
      </c>
      <c r="C72" s="11">
        <v>66.599999999999994</v>
      </c>
    </row>
    <row r="73" spans="2:3" x14ac:dyDescent="0.2">
      <c r="B73" s="4" t="s">
        <v>79</v>
      </c>
      <c r="C73" s="11">
        <v>66.400000000000006</v>
      </c>
    </row>
    <row r="74" spans="2:3" x14ac:dyDescent="0.2">
      <c r="B74" s="4" t="s">
        <v>70</v>
      </c>
      <c r="C74" s="11">
        <v>65.900000000000006</v>
      </c>
    </row>
    <row r="75" spans="2:3" x14ac:dyDescent="0.2">
      <c r="B75" s="4" t="s">
        <v>84</v>
      </c>
      <c r="C75" s="11">
        <v>64.8</v>
      </c>
    </row>
    <row r="76" spans="2:3" x14ac:dyDescent="0.2">
      <c r="B76" s="4" t="s">
        <v>67</v>
      </c>
      <c r="C76" s="11">
        <v>64.599999999999994</v>
      </c>
    </row>
    <row r="77" spans="2:3" x14ac:dyDescent="0.2">
      <c r="B77" s="4" t="s">
        <v>75</v>
      </c>
      <c r="C77" s="11">
        <v>62.8</v>
      </c>
    </row>
    <row r="78" spans="2:3" x14ac:dyDescent="0.2">
      <c r="B78" s="4" t="s">
        <v>43</v>
      </c>
      <c r="C78" s="11">
        <v>61.5</v>
      </c>
    </row>
    <row r="79" spans="2:3" x14ac:dyDescent="0.2">
      <c r="B79" s="4" t="s">
        <v>83</v>
      </c>
      <c r="C79" s="11">
        <v>58.4</v>
      </c>
    </row>
    <row r="80" spans="2:3" x14ac:dyDescent="0.2">
      <c r="B80" s="4" t="s">
        <v>69</v>
      </c>
      <c r="C80" s="11">
        <v>58</v>
      </c>
    </row>
    <row r="81" spans="2:3" x14ac:dyDescent="0.2">
      <c r="B81" s="4" t="s">
        <v>77</v>
      </c>
      <c r="C81" s="11">
        <v>56.6</v>
      </c>
    </row>
    <row r="82" spans="2:3" x14ac:dyDescent="0.2">
      <c r="B82" s="4" t="s">
        <v>76</v>
      </c>
      <c r="C82" s="11">
        <v>53.5</v>
      </c>
    </row>
    <row r="83" spans="2:3" x14ac:dyDescent="0.2">
      <c r="B83" s="4" t="s">
        <v>81</v>
      </c>
      <c r="C83" s="11">
        <v>52.4</v>
      </c>
    </row>
    <row r="84" spans="2:3" x14ac:dyDescent="0.2">
      <c r="B84" s="4" t="s">
        <v>74</v>
      </c>
      <c r="C84" s="11">
        <v>49.2</v>
      </c>
    </row>
    <row r="85" spans="2:3" x14ac:dyDescent="0.2">
      <c r="C85" s="11"/>
    </row>
    <row r="86" spans="2:3" x14ac:dyDescent="0.2">
      <c r="B86" s="4" t="s">
        <v>35</v>
      </c>
      <c r="C86" s="11">
        <v>65.7</v>
      </c>
    </row>
    <row r="87" spans="2:3" x14ac:dyDescent="0.2">
      <c r="B87" s="4" t="s">
        <v>119</v>
      </c>
      <c r="C87" s="11">
        <v>58.8</v>
      </c>
    </row>
    <row r="88" spans="2:3" x14ac:dyDescent="0.2">
      <c r="B88" s="4" t="s">
        <v>137</v>
      </c>
      <c r="C88" s="11">
        <v>56.8</v>
      </c>
    </row>
    <row r="89" spans="2:3" x14ac:dyDescent="0.2">
      <c r="B89" s="4" t="s">
        <v>32</v>
      </c>
      <c r="C89" s="11">
        <v>51</v>
      </c>
    </row>
    <row r="90" spans="2:3" x14ac:dyDescent="0.2">
      <c r="B90" s="4" t="s">
        <v>34</v>
      </c>
      <c r="C90" s="11">
        <v>38.1</v>
      </c>
    </row>
    <row r="91" spans="2:3" x14ac:dyDescent="0.2">
      <c r="B91" s="4" t="s">
        <v>33</v>
      </c>
      <c r="C91" s="11">
        <v>36.1</v>
      </c>
    </row>
    <row r="92" spans="2:3" x14ac:dyDescent="0.2">
      <c r="C92" s="11"/>
    </row>
    <row r="93" spans="2:3" x14ac:dyDescent="0.2">
      <c r="B93" s="4" t="s">
        <v>66</v>
      </c>
      <c r="C93" s="11">
        <v>54.5</v>
      </c>
    </row>
    <row r="94" spans="2:3" x14ac:dyDescent="0.2">
      <c r="B94" s="4" t="s">
        <v>42</v>
      </c>
      <c r="C94" s="11">
        <v>50.3</v>
      </c>
    </row>
    <row r="95" spans="2:3" x14ac:dyDescent="0.2">
      <c r="B95" s="4" t="s">
        <v>138</v>
      </c>
      <c r="C95" s="11">
        <v>41.8</v>
      </c>
    </row>
    <row r="102" spans="2:4" x14ac:dyDescent="0.2">
      <c r="B102" s="53" t="s">
        <v>65</v>
      </c>
      <c r="C102" s="3"/>
      <c r="D102" s="3"/>
    </row>
    <row r="104" spans="2:4" x14ac:dyDescent="0.2">
      <c r="B104" s="53" t="s">
        <v>64</v>
      </c>
      <c r="C104" s="61">
        <v>42429.68178240741</v>
      </c>
      <c r="D104" s="3"/>
    </row>
    <row r="105" spans="2:4" x14ac:dyDescent="0.2">
      <c r="B105" s="53" t="s">
        <v>63</v>
      </c>
      <c r="C105" s="61">
        <v>42500.650628912037</v>
      </c>
      <c r="D105" s="3"/>
    </row>
    <row r="106" spans="2:4" x14ac:dyDescent="0.2">
      <c r="B106" s="53" t="s">
        <v>93</v>
      </c>
      <c r="C106" s="53" t="s">
        <v>50</v>
      </c>
      <c r="D106" s="3"/>
    </row>
    <row r="108" spans="2:4" x14ac:dyDescent="0.2">
      <c r="B108" s="53" t="s">
        <v>46</v>
      </c>
      <c r="C108" s="53" t="s">
        <v>59</v>
      </c>
      <c r="D108" s="3"/>
    </row>
    <row r="109" spans="2:4" x14ac:dyDescent="0.2">
      <c r="B109" s="53" t="s">
        <v>118</v>
      </c>
      <c r="C109" s="53" t="s">
        <v>62</v>
      </c>
      <c r="D109" s="3"/>
    </row>
    <row r="110" spans="2:4" x14ac:dyDescent="0.2">
      <c r="B110" s="53" t="s">
        <v>47</v>
      </c>
      <c r="C110" s="53" t="s">
        <v>134</v>
      </c>
      <c r="D110" s="3"/>
    </row>
    <row r="112" spans="2:4" x14ac:dyDescent="0.2">
      <c r="B112" s="62" t="s">
        <v>48</v>
      </c>
      <c r="C112" s="62" t="s">
        <v>31</v>
      </c>
      <c r="D112" s="62" t="s">
        <v>31</v>
      </c>
    </row>
    <row r="113" spans="2:4" x14ac:dyDescent="0.2">
      <c r="B113" s="62" t="s">
        <v>45</v>
      </c>
      <c r="C113" s="62" t="s">
        <v>116</v>
      </c>
      <c r="D113" s="62" t="s">
        <v>131</v>
      </c>
    </row>
    <row r="114" spans="2:4" x14ac:dyDescent="0.2">
      <c r="B114" s="62" t="s">
        <v>115</v>
      </c>
      <c r="C114" s="66">
        <v>64.5</v>
      </c>
      <c r="D114" s="63">
        <v>65.3</v>
      </c>
    </row>
    <row r="115" spans="2:4" x14ac:dyDescent="0.2">
      <c r="B115" s="62" t="s">
        <v>86</v>
      </c>
      <c r="C115" s="66">
        <v>80.3</v>
      </c>
      <c r="D115" s="63">
        <v>78.7</v>
      </c>
    </row>
    <row r="116" spans="2:4" x14ac:dyDescent="0.2">
      <c r="B116" s="62" t="s">
        <v>35</v>
      </c>
      <c r="C116" s="66">
        <v>66.5</v>
      </c>
      <c r="D116" s="63">
        <v>65.7</v>
      </c>
    </row>
    <row r="117" spans="2:4" x14ac:dyDescent="0.2">
      <c r="B117" s="62" t="s">
        <v>85</v>
      </c>
      <c r="C117" s="66">
        <v>69.900000000000006</v>
      </c>
      <c r="D117" s="63">
        <v>69.900000000000006</v>
      </c>
    </row>
    <row r="118" spans="2:4" x14ac:dyDescent="0.2">
      <c r="B118" s="62" t="s">
        <v>84</v>
      </c>
      <c r="C118" s="66">
        <v>60.1</v>
      </c>
      <c r="D118" s="63">
        <v>64.8</v>
      </c>
    </row>
    <row r="119" spans="2:4" x14ac:dyDescent="0.2">
      <c r="B119" s="62" t="s">
        <v>89</v>
      </c>
      <c r="C119" s="66">
        <v>71.3</v>
      </c>
      <c r="D119" s="63">
        <v>71.8</v>
      </c>
    </row>
    <row r="120" spans="2:4" x14ac:dyDescent="0.2">
      <c r="B120" s="62" t="s">
        <v>83</v>
      </c>
      <c r="C120" s="66">
        <v>61.3</v>
      </c>
      <c r="D120" s="63">
        <v>58.4</v>
      </c>
    </row>
    <row r="121" spans="2:4" x14ac:dyDescent="0.2">
      <c r="B121" s="62" t="s">
        <v>82</v>
      </c>
      <c r="C121" s="66">
        <v>74</v>
      </c>
      <c r="D121" s="63">
        <v>70.2</v>
      </c>
    </row>
    <row r="122" spans="2:4" x14ac:dyDescent="0.2">
      <c r="B122" s="62" t="s">
        <v>81</v>
      </c>
      <c r="C122" s="66">
        <v>58.6</v>
      </c>
      <c r="D122" s="63">
        <v>52.4</v>
      </c>
    </row>
    <row r="123" spans="2:4" x14ac:dyDescent="0.2">
      <c r="B123" s="62" t="s">
        <v>80</v>
      </c>
      <c r="C123" s="66">
        <v>65.5</v>
      </c>
      <c r="D123" s="63">
        <v>66.599999999999994</v>
      </c>
    </row>
    <row r="124" spans="2:4" x14ac:dyDescent="0.2">
      <c r="B124" s="62" t="s">
        <v>79</v>
      </c>
      <c r="C124" s="66">
        <v>64.900000000000006</v>
      </c>
      <c r="D124" s="63">
        <v>66.400000000000006</v>
      </c>
    </row>
    <row r="125" spans="2:4" x14ac:dyDescent="0.2">
      <c r="B125" s="62" t="s">
        <v>119</v>
      </c>
      <c r="C125" s="66">
        <v>59.7</v>
      </c>
      <c r="D125" s="63">
        <v>58.8</v>
      </c>
    </row>
    <row r="126" spans="2:4" x14ac:dyDescent="0.2">
      <c r="B126" s="62" t="s">
        <v>78</v>
      </c>
      <c r="C126" s="66">
        <v>66.599999999999994</v>
      </c>
      <c r="D126" s="63">
        <v>66.7</v>
      </c>
    </row>
    <row r="127" spans="2:4" x14ac:dyDescent="0.2">
      <c r="B127" s="62" t="s">
        <v>77</v>
      </c>
      <c r="C127" s="66">
        <v>55.3</v>
      </c>
      <c r="D127" s="63">
        <v>56.6</v>
      </c>
    </row>
    <row r="128" spans="2:4" x14ac:dyDescent="0.2">
      <c r="B128" s="62" t="s">
        <v>32</v>
      </c>
      <c r="C128" s="66">
        <v>51.1</v>
      </c>
      <c r="D128" s="63">
        <v>51</v>
      </c>
    </row>
    <row r="129" spans="2:4" x14ac:dyDescent="0.2">
      <c r="B129" s="62" t="s">
        <v>76</v>
      </c>
      <c r="C129" s="66">
        <v>62.2</v>
      </c>
      <c r="D129" s="63">
        <v>53.5</v>
      </c>
    </row>
    <row r="130" spans="2:4" x14ac:dyDescent="0.2">
      <c r="B130" s="62" t="s">
        <v>75</v>
      </c>
      <c r="C130" s="66">
        <v>62.5</v>
      </c>
      <c r="D130" s="63">
        <v>62.8</v>
      </c>
    </row>
    <row r="131" spans="2:4" x14ac:dyDescent="0.2">
      <c r="B131" s="62" t="s">
        <v>74</v>
      </c>
      <c r="C131" s="66">
        <v>48.5</v>
      </c>
      <c r="D131" s="63">
        <v>49.2</v>
      </c>
    </row>
    <row r="132" spans="2:4" x14ac:dyDescent="0.2">
      <c r="B132" s="62" t="s">
        <v>34</v>
      </c>
      <c r="C132" s="66">
        <v>46.6</v>
      </c>
      <c r="D132" s="63">
        <v>38.1</v>
      </c>
    </row>
    <row r="133" spans="2:4" x14ac:dyDescent="0.2">
      <c r="B133" s="62" t="s">
        <v>73</v>
      </c>
      <c r="C133" s="66">
        <v>69.3</v>
      </c>
      <c r="D133" s="63">
        <v>70.5</v>
      </c>
    </row>
    <row r="134" spans="2:4" x14ac:dyDescent="0.2">
      <c r="B134" s="62" t="s">
        <v>72</v>
      </c>
      <c r="C134" s="66">
        <v>65.900000000000006</v>
      </c>
      <c r="D134" s="63">
        <v>66.599999999999994</v>
      </c>
    </row>
    <row r="135" spans="2:4" x14ac:dyDescent="0.2">
      <c r="B135" s="62" t="s">
        <v>33</v>
      </c>
      <c r="C135" s="66">
        <v>41.4</v>
      </c>
      <c r="D135" s="63">
        <v>36.1</v>
      </c>
    </row>
    <row r="136" spans="2:4" x14ac:dyDescent="0.2">
      <c r="B136" s="62" t="s">
        <v>43</v>
      </c>
      <c r="C136" s="66">
        <v>56.9</v>
      </c>
      <c r="D136" s="63">
        <v>61.5</v>
      </c>
    </row>
    <row r="137" spans="2:4" x14ac:dyDescent="0.2">
      <c r="B137" s="62" t="s">
        <v>36</v>
      </c>
      <c r="C137" s="66">
        <v>56.8</v>
      </c>
      <c r="D137" s="66">
        <v>56.8</v>
      </c>
    </row>
    <row r="138" spans="2:4" x14ac:dyDescent="0.2">
      <c r="B138" s="62" t="s">
        <v>71</v>
      </c>
      <c r="C138" s="66">
        <v>66.900000000000006</v>
      </c>
      <c r="D138" s="63">
        <v>69</v>
      </c>
    </row>
    <row r="139" spans="2:4" x14ac:dyDescent="0.2">
      <c r="B139" s="62" t="s">
        <v>70</v>
      </c>
      <c r="C139" s="66">
        <v>68.099999999999994</v>
      </c>
      <c r="D139" s="63">
        <v>65.900000000000006</v>
      </c>
    </row>
    <row r="140" spans="2:4" x14ac:dyDescent="0.2">
      <c r="B140" s="62" t="s">
        <v>69</v>
      </c>
      <c r="C140" s="66">
        <v>59.3</v>
      </c>
      <c r="D140" s="63">
        <v>58</v>
      </c>
    </row>
    <row r="141" spans="2:4" x14ac:dyDescent="0.2">
      <c r="B141" s="62" t="s">
        <v>68</v>
      </c>
      <c r="C141" s="66">
        <v>56.9</v>
      </c>
      <c r="D141" s="63">
        <v>71.900000000000006</v>
      </c>
    </row>
    <row r="142" spans="2:4" x14ac:dyDescent="0.2">
      <c r="B142" s="62" t="s">
        <v>67</v>
      </c>
      <c r="C142" s="66">
        <v>61.4</v>
      </c>
      <c r="D142" s="63">
        <v>64.599999999999994</v>
      </c>
    </row>
    <row r="143" spans="2:4" x14ac:dyDescent="0.2">
      <c r="B143" s="62" t="s">
        <v>113</v>
      </c>
      <c r="C143" s="66">
        <v>41.8</v>
      </c>
      <c r="D143" s="66">
        <v>41.8</v>
      </c>
    </row>
    <row r="144" spans="2:4" x14ac:dyDescent="0.2">
      <c r="B144" s="62" t="s">
        <v>42</v>
      </c>
      <c r="C144" s="66">
        <v>44.3</v>
      </c>
      <c r="D144" s="63">
        <v>50.3</v>
      </c>
    </row>
    <row r="145" spans="2:4" x14ac:dyDescent="0.2">
      <c r="B145" s="62" t="s">
        <v>66</v>
      </c>
      <c r="C145" s="66">
        <v>55.9</v>
      </c>
      <c r="D145" s="63">
        <v>54.5</v>
      </c>
    </row>
  </sheetData>
  <sortState ref="B93:C95">
    <sortCondition descending="1" ref="C93:C95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105"/>
  <sheetViews>
    <sheetView showGridLines="0" zoomScaleNormal="100" workbookViewId="0">
      <selection activeCell="C49" sqref="C49"/>
    </sheetView>
  </sheetViews>
  <sheetFormatPr defaultColWidth="9.140625" defaultRowHeight="12" x14ac:dyDescent="0.2"/>
  <cols>
    <col min="1" max="1" width="9.140625" style="4"/>
    <col min="2" max="2" width="17.7109375" style="4" customWidth="1"/>
    <col min="3" max="9" width="10.7109375" style="4" customWidth="1"/>
    <col min="10" max="16384" width="9.140625" style="4"/>
  </cols>
  <sheetData>
    <row r="2" spans="2:9" x14ac:dyDescent="0.2">
      <c r="B2" s="67" t="s">
        <v>127</v>
      </c>
    </row>
    <row r="3" spans="2:9" x14ac:dyDescent="0.2">
      <c r="B3" s="18"/>
    </row>
    <row r="4" spans="2:9" ht="12" customHeight="1" x14ac:dyDescent="0.2">
      <c r="B4" s="74" t="s">
        <v>129</v>
      </c>
      <c r="C4" s="295" t="s">
        <v>30</v>
      </c>
      <c r="D4" s="296"/>
      <c r="E4" s="296"/>
      <c r="F4" s="297" t="s">
        <v>31</v>
      </c>
      <c r="G4" s="298"/>
      <c r="H4" s="298"/>
      <c r="I4" s="298"/>
    </row>
    <row r="5" spans="2:9" ht="24" customHeight="1" x14ac:dyDescent="0.2">
      <c r="B5" s="75" t="s">
        <v>126</v>
      </c>
      <c r="C5" s="301" t="s">
        <v>184</v>
      </c>
      <c r="D5" s="302"/>
      <c r="E5" s="302"/>
      <c r="F5" s="301" t="s">
        <v>185</v>
      </c>
      <c r="G5" s="302"/>
      <c r="H5" s="302"/>
      <c r="I5" s="302"/>
    </row>
    <row r="6" spans="2:9" x14ac:dyDescent="0.2">
      <c r="B6" s="34" t="s">
        <v>34</v>
      </c>
      <c r="C6" s="299">
        <v>2009</v>
      </c>
      <c r="D6" s="300"/>
      <c r="E6" s="300"/>
      <c r="F6" s="299">
        <v>2009</v>
      </c>
      <c r="G6" s="300"/>
      <c r="H6" s="300"/>
      <c r="I6" s="300"/>
    </row>
    <row r="7" spans="2:9" x14ac:dyDescent="0.2">
      <c r="B7" s="35" t="s">
        <v>35</v>
      </c>
      <c r="C7" s="290">
        <v>2011</v>
      </c>
      <c r="D7" s="291"/>
      <c r="E7" s="291"/>
      <c r="F7" s="290">
        <v>2009</v>
      </c>
      <c r="G7" s="291"/>
      <c r="H7" s="291"/>
      <c r="I7" s="291"/>
    </row>
    <row r="8" spans="2:9" x14ac:dyDescent="0.2">
      <c r="B8" s="36" t="s">
        <v>36</v>
      </c>
      <c r="C8" s="292">
        <v>2011</v>
      </c>
      <c r="D8" s="293"/>
      <c r="E8" s="293"/>
      <c r="F8" s="292">
        <v>2011</v>
      </c>
      <c r="G8" s="293"/>
      <c r="H8" s="293"/>
      <c r="I8" s="293"/>
    </row>
    <row r="9" spans="2:9" x14ac:dyDescent="0.2">
      <c r="B9" s="33"/>
      <c r="C9" s="33"/>
      <c r="D9" s="33"/>
      <c r="E9" s="33"/>
      <c r="F9" s="33"/>
      <c r="G9" s="33"/>
      <c r="H9" s="33"/>
      <c r="I9" s="33"/>
    </row>
    <row r="10" spans="2:9" ht="12" customHeight="1" x14ac:dyDescent="0.2">
      <c r="B10" s="74" t="s">
        <v>150</v>
      </c>
      <c r="C10" s="295" t="s">
        <v>30</v>
      </c>
      <c r="D10" s="296" t="s">
        <v>31</v>
      </c>
      <c r="E10" s="296"/>
      <c r="F10" s="297" t="s">
        <v>31</v>
      </c>
      <c r="G10" s="298"/>
      <c r="H10" s="298"/>
      <c r="I10" s="298"/>
    </row>
    <row r="11" spans="2:9" s="19" customFormat="1" ht="48" x14ac:dyDescent="0.2">
      <c r="B11" s="75" t="s">
        <v>126</v>
      </c>
      <c r="C11" s="40" t="s">
        <v>186</v>
      </c>
      <c r="D11" s="37" t="s">
        <v>187</v>
      </c>
      <c r="E11" s="37" t="s">
        <v>188</v>
      </c>
      <c r="F11" s="40" t="s">
        <v>189</v>
      </c>
      <c r="G11" s="37" t="s">
        <v>190</v>
      </c>
      <c r="H11" s="37" t="s">
        <v>191</v>
      </c>
      <c r="I11" s="37" t="s">
        <v>192</v>
      </c>
    </row>
    <row r="12" spans="2:9" s="19" customFormat="1" x14ac:dyDescent="0.2">
      <c r="B12" s="34" t="s">
        <v>86</v>
      </c>
      <c r="C12" s="41">
        <v>2008</v>
      </c>
      <c r="D12" s="38">
        <v>2008</v>
      </c>
      <c r="E12" s="38">
        <v>2008</v>
      </c>
      <c r="F12" s="41">
        <v>2008</v>
      </c>
      <c r="G12" s="38">
        <v>2008</v>
      </c>
      <c r="H12" s="38">
        <v>2008</v>
      </c>
      <c r="I12" s="38">
        <v>2008</v>
      </c>
    </row>
    <row r="13" spans="2:9" s="19" customFormat="1" x14ac:dyDescent="0.2">
      <c r="B13" s="35" t="s">
        <v>84</v>
      </c>
      <c r="C13" s="42">
        <v>2008</v>
      </c>
      <c r="D13" s="39">
        <v>2008</v>
      </c>
      <c r="E13" s="39">
        <v>2008</v>
      </c>
      <c r="F13" s="42">
        <v>2008</v>
      </c>
      <c r="G13" s="39">
        <v>2008</v>
      </c>
      <c r="H13" s="39">
        <v>2008</v>
      </c>
      <c r="I13" s="39">
        <v>2008</v>
      </c>
    </row>
    <row r="14" spans="2:9" s="19" customFormat="1" x14ac:dyDescent="0.2">
      <c r="B14" s="35" t="s">
        <v>112</v>
      </c>
      <c r="C14" s="42">
        <v>2008</v>
      </c>
      <c r="D14" s="39">
        <v>2008</v>
      </c>
      <c r="E14" s="39">
        <v>2008</v>
      </c>
      <c r="F14" s="42">
        <v>2008</v>
      </c>
      <c r="G14" s="39">
        <v>2008</v>
      </c>
      <c r="H14" s="39">
        <v>2008</v>
      </c>
      <c r="I14" s="39">
        <v>2008</v>
      </c>
    </row>
    <row r="15" spans="2:9" s="19" customFormat="1" x14ac:dyDescent="0.2">
      <c r="B15" s="35" t="s">
        <v>80</v>
      </c>
      <c r="C15" s="42">
        <v>2008</v>
      </c>
      <c r="D15" s="39">
        <v>2008</v>
      </c>
      <c r="E15" s="39">
        <v>2008</v>
      </c>
      <c r="F15" s="42">
        <v>2008</v>
      </c>
      <c r="G15" s="39">
        <v>2008</v>
      </c>
      <c r="H15" s="39">
        <v>2008</v>
      </c>
      <c r="I15" s="39">
        <v>2008</v>
      </c>
    </row>
    <row r="16" spans="2:9" s="19" customFormat="1" x14ac:dyDescent="0.2">
      <c r="B16" s="35" t="s">
        <v>79</v>
      </c>
      <c r="C16" s="42">
        <v>2008</v>
      </c>
      <c r="D16" s="39">
        <v>2008</v>
      </c>
      <c r="E16" s="39">
        <v>2008</v>
      </c>
      <c r="F16" s="42">
        <v>2008</v>
      </c>
      <c r="G16" s="39">
        <v>2008</v>
      </c>
      <c r="H16" s="39">
        <v>2008</v>
      </c>
      <c r="I16" s="39">
        <v>2008</v>
      </c>
    </row>
    <row r="17" spans="2:12" s="19" customFormat="1" x14ac:dyDescent="0.2">
      <c r="B17" s="35" t="s">
        <v>78</v>
      </c>
      <c r="C17" s="42">
        <v>2008</v>
      </c>
      <c r="D17" s="39">
        <v>2008</v>
      </c>
      <c r="E17" s="39">
        <v>2008</v>
      </c>
      <c r="F17" s="42">
        <v>2008</v>
      </c>
      <c r="G17" s="39">
        <v>2008</v>
      </c>
      <c r="H17" s="39">
        <v>2008</v>
      </c>
      <c r="I17" s="39">
        <v>2008</v>
      </c>
    </row>
    <row r="18" spans="2:12" s="19" customFormat="1" x14ac:dyDescent="0.2">
      <c r="B18" s="35" t="s">
        <v>75</v>
      </c>
      <c r="C18" s="42">
        <v>2008</v>
      </c>
      <c r="D18" s="39">
        <v>2008</v>
      </c>
      <c r="E18" s="39">
        <v>2008</v>
      </c>
      <c r="F18" s="42">
        <v>2008</v>
      </c>
      <c r="G18" s="39">
        <v>2008</v>
      </c>
      <c r="H18" s="39">
        <v>2008</v>
      </c>
      <c r="I18" s="39">
        <v>2008</v>
      </c>
    </row>
    <row r="19" spans="2:12" s="19" customFormat="1" x14ac:dyDescent="0.2">
      <c r="B19" s="35" t="s">
        <v>73</v>
      </c>
      <c r="C19" s="42">
        <v>2008</v>
      </c>
      <c r="D19" s="39">
        <v>2008</v>
      </c>
      <c r="E19" s="39">
        <v>2008</v>
      </c>
      <c r="F19" s="42">
        <v>2008</v>
      </c>
      <c r="G19" s="39">
        <v>2008</v>
      </c>
      <c r="H19" s="39">
        <v>2008</v>
      </c>
      <c r="I19" s="39">
        <v>2008</v>
      </c>
    </row>
    <row r="20" spans="2:12" s="19" customFormat="1" x14ac:dyDescent="0.2">
      <c r="B20" s="35" t="s">
        <v>72</v>
      </c>
      <c r="C20" s="42">
        <v>2008</v>
      </c>
      <c r="D20" s="39">
        <v>2008</v>
      </c>
      <c r="E20" s="39">
        <v>2008</v>
      </c>
      <c r="F20" s="42">
        <v>2008</v>
      </c>
      <c r="G20" s="39">
        <v>2008</v>
      </c>
      <c r="H20" s="39">
        <v>2008</v>
      </c>
      <c r="I20" s="39">
        <v>2008</v>
      </c>
    </row>
    <row r="21" spans="2:12" s="19" customFormat="1" x14ac:dyDescent="0.2">
      <c r="B21" s="35" t="s">
        <v>69</v>
      </c>
      <c r="C21" s="42">
        <v>2008</v>
      </c>
      <c r="D21" s="39">
        <v>2008</v>
      </c>
      <c r="E21" s="39">
        <v>2008</v>
      </c>
      <c r="F21" s="42">
        <v>2008</v>
      </c>
      <c r="G21" s="39">
        <v>2008</v>
      </c>
      <c r="H21" s="39">
        <v>2008</v>
      </c>
      <c r="I21" s="39">
        <v>2008</v>
      </c>
    </row>
    <row r="22" spans="2:12" s="19" customFormat="1" x14ac:dyDescent="0.2">
      <c r="B22" s="35" t="s">
        <v>68</v>
      </c>
      <c r="C22" s="42">
        <v>2008</v>
      </c>
      <c r="D22" s="39">
        <v>2008</v>
      </c>
      <c r="E22" s="39">
        <v>2008</v>
      </c>
      <c r="F22" s="42">
        <v>2008</v>
      </c>
      <c r="G22" s="39">
        <v>2008</v>
      </c>
      <c r="H22" s="39">
        <v>2008</v>
      </c>
      <c r="I22" s="39">
        <v>2008</v>
      </c>
    </row>
    <row r="23" spans="2:12" s="19" customFormat="1" x14ac:dyDescent="0.2">
      <c r="B23" s="35" t="s">
        <v>67</v>
      </c>
      <c r="C23" s="42">
        <v>2008</v>
      </c>
      <c r="D23" s="39">
        <v>2008</v>
      </c>
      <c r="E23" s="39">
        <v>2008</v>
      </c>
      <c r="F23" s="42">
        <v>2008</v>
      </c>
      <c r="G23" s="39">
        <v>2008</v>
      </c>
      <c r="H23" s="39">
        <v>2008</v>
      </c>
      <c r="I23" s="39">
        <v>2008</v>
      </c>
    </row>
    <row r="24" spans="2:12" s="19" customFormat="1" x14ac:dyDescent="0.2">
      <c r="B24" s="35" t="s">
        <v>81</v>
      </c>
      <c r="C24" s="42">
        <v>2011</v>
      </c>
      <c r="D24" s="39">
        <v>2011</v>
      </c>
      <c r="E24" s="39">
        <v>2011</v>
      </c>
      <c r="F24" s="42">
        <v>2011</v>
      </c>
      <c r="G24" s="39">
        <v>2011</v>
      </c>
      <c r="H24" s="39">
        <v>2011</v>
      </c>
      <c r="I24" s="39">
        <v>2011</v>
      </c>
    </row>
    <row r="25" spans="2:12" s="19" customFormat="1" x14ac:dyDescent="0.2">
      <c r="B25" s="35" t="s">
        <v>82</v>
      </c>
      <c r="C25" s="42">
        <v>2011</v>
      </c>
      <c r="D25" s="39">
        <v>2011</v>
      </c>
      <c r="E25" s="39">
        <v>2011</v>
      </c>
      <c r="F25" s="42">
        <v>2011</v>
      </c>
      <c r="G25" s="39">
        <v>2011</v>
      </c>
      <c r="H25" s="39">
        <v>2011</v>
      </c>
      <c r="I25" s="39">
        <v>2011</v>
      </c>
    </row>
    <row r="26" spans="2:12" s="19" customFormat="1" x14ac:dyDescent="0.2">
      <c r="B26" s="35" t="s">
        <v>43</v>
      </c>
      <c r="C26" s="42">
        <v>2011</v>
      </c>
      <c r="D26" s="39">
        <v>2011</v>
      </c>
      <c r="E26" s="39">
        <v>2011</v>
      </c>
      <c r="F26" s="42">
        <v>2011</v>
      </c>
      <c r="G26" s="39">
        <v>2011</v>
      </c>
      <c r="H26" s="39">
        <v>2011</v>
      </c>
      <c r="I26" s="39">
        <v>2011</v>
      </c>
    </row>
    <row r="27" spans="2:12" s="19" customFormat="1" x14ac:dyDescent="0.2">
      <c r="B27" s="35" t="s">
        <v>85</v>
      </c>
      <c r="C27" s="42">
        <v>2012</v>
      </c>
      <c r="D27" s="39">
        <v>2012</v>
      </c>
      <c r="E27" s="39">
        <v>2012</v>
      </c>
      <c r="F27" s="42">
        <v>2012</v>
      </c>
      <c r="G27" s="39">
        <v>2012</v>
      </c>
      <c r="H27" s="39">
        <v>2012</v>
      </c>
      <c r="I27" s="39">
        <v>2012</v>
      </c>
    </row>
    <row r="28" spans="2:12" s="19" customFormat="1" x14ac:dyDescent="0.2">
      <c r="B28" s="35" t="s">
        <v>83</v>
      </c>
      <c r="C28" s="42">
        <v>2012</v>
      </c>
      <c r="D28" s="39">
        <v>2012</v>
      </c>
      <c r="E28" s="39">
        <v>2012</v>
      </c>
      <c r="F28" s="42">
        <v>2012</v>
      </c>
      <c r="G28" s="39">
        <v>2012</v>
      </c>
      <c r="H28" s="39">
        <v>2012</v>
      </c>
      <c r="I28" s="39">
        <v>2012</v>
      </c>
    </row>
    <row r="29" spans="2:12" s="19" customFormat="1" x14ac:dyDescent="0.2">
      <c r="B29" s="35" t="s">
        <v>77</v>
      </c>
      <c r="C29" s="42">
        <v>2012</v>
      </c>
      <c r="D29" s="39">
        <v>2012</v>
      </c>
      <c r="E29" s="39">
        <v>2012</v>
      </c>
      <c r="F29" s="42">
        <v>2012</v>
      </c>
      <c r="G29" s="39">
        <v>2012</v>
      </c>
      <c r="H29" s="39">
        <v>2012</v>
      </c>
      <c r="I29" s="39">
        <v>2012</v>
      </c>
    </row>
    <row r="30" spans="2:12" s="19" customFormat="1" x14ac:dyDescent="0.2">
      <c r="B30" s="35" t="s">
        <v>76</v>
      </c>
      <c r="C30" s="42">
        <v>2012</v>
      </c>
      <c r="D30" s="39">
        <v>2012</v>
      </c>
      <c r="E30" s="39">
        <v>2012</v>
      </c>
      <c r="F30" s="42">
        <v>2012</v>
      </c>
      <c r="G30" s="39">
        <v>2012</v>
      </c>
      <c r="H30" s="39">
        <v>2012</v>
      </c>
      <c r="I30" s="39">
        <v>2012</v>
      </c>
    </row>
    <row r="31" spans="2:12" s="19" customFormat="1" x14ac:dyDescent="0.2">
      <c r="B31" s="35" t="s">
        <v>74</v>
      </c>
      <c r="C31" s="42">
        <v>2012</v>
      </c>
      <c r="D31" s="39">
        <v>2012</v>
      </c>
      <c r="E31" s="39">
        <v>2012</v>
      </c>
      <c r="F31" s="42">
        <v>2012</v>
      </c>
      <c r="G31" s="39">
        <v>2012</v>
      </c>
      <c r="H31" s="39">
        <v>2012</v>
      </c>
      <c r="I31" s="39">
        <v>2012</v>
      </c>
    </row>
    <row r="32" spans="2:12" s="19" customFormat="1" x14ac:dyDescent="0.2">
      <c r="B32" s="35" t="s">
        <v>71</v>
      </c>
      <c r="C32" s="42">
        <v>2012</v>
      </c>
      <c r="D32" s="39">
        <v>2012</v>
      </c>
      <c r="E32" s="39">
        <v>2012</v>
      </c>
      <c r="F32" s="42">
        <v>2012</v>
      </c>
      <c r="G32" s="39">
        <v>2012</v>
      </c>
      <c r="H32" s="39">
        <v>2012</v>
      </c>
      <c r="I32" s="39">
        <v>2012</v>
      </c>
      <c r="L32" s="58"/>
    </row>
    <row r="33" spans="2:10" s="19" customFormat="1" x14ac:dyDescent="0.2">
      <c r="B33" s="35" t="s">
        <v>70</v>
      </c>
      <c r="C33" s="42">
        <v>2012</v>
      </c>
      <c r="D33" s="39">
        <v>2012</v>
      </c>
      <c r="E33" s="39">
        <v>2012</v>
      </c>
      <c r="F33" s="42">
        <v>2012</v>
      </c>
      <c r="G33" s="39">
        <v>2012</v>
      </c>
      <c r="H33" s="39">
        <v>2012</v>
      </c>
      <c r="I33" s="39">
        <v>2012</v>
      </c>
    </row>
    <row r="34" spans="2:10" s="19" customFormat="1" x14ac:dyDescent="0.2">
      <c r="B34" s="35" t="s">
        <v>34</v>
      </c>
      <c r="C34" s="42">
        <v>2013</v>
      </c>
      <c r="D34" s="39">
        <v>2013</v>
      </c>
      <c r="E34" s="39">
        <v>2013</v>
      </c>
      <c r="F34" s="42">
        <v>2013</v>
      </c>
      <c r="G34" s="39">
        <v>2013</v>
      </c>
      <c r="H34" s="39">
        <v>2013</v>
      </c>
      <c r="I34" s="39">
        <v>2013</v>
      </c>
    </row>
    <row r="35" spans="2:10" s="19" customFormat="1" x14ac:dyDescent="0.2">
      <c r="B35" s="35" t="s">
        <v>33</v>
      </c>
      <c r="C35" s="42">
        <v>2014</v>
      </c>
      <c r="D35" s="39">
        <v>2014</v>
      </c>
      <c r="E35" s="39">
        <v>2014</v>
      </c>
      <c r="F35" s="42">
        <v>2014</v>
      </c>
      <c r="G35" s="39">
        <v>2014</v>
      </c>
      <c r="H35" s="39">
        <v>2014</v>
      </c>
      <c r="I35" s="39">
        <v>2014</v>
      </c>
    </row>
    <row r="36" spans="2:10" s="19" customFormat="1" x14ac:dyDescent="0.2">
      <c r="B36" s="35" t="s">
        <v>32</v>
      </c>
      <c r="C36" s="42">
        <v>2015</v>
      </c>
      <c r="D36" s="39">
        <v>2015</v>
      </c>
      <c r="E36" s="39">
        <v>2015</v>
      </c>
      <c r="F36" s="42">
        <v>2015</v>
      </c>
      <c r="G36" s="39">
        <v>2015</v>
      </c>
      <c r="H36" s="39">
        <v>2015</v>
      </c>
      <c r="I36" s="39">
        <v>2015</v>
      </c>
    </row>
    <row r="37" spans="2:10" x14ac:dyDescent="0.2">
      <c r="B37" s="35" t="s">
        <v>35</v>
      </c>
      <c r="C37" s="68">
        <v>2014</v>
      </c>
      <c r="D37" s="69">
        <v>2014</v>
      </c>
      <c r="E37" s="69">
        <v>2013</v>
      </c>
      <c r="F37" s="68">
        <v>2008</v>
      </c>
      <c r="G37" s="69">
        <v>2008</v>
      </c>
      <c r="H37" s="69">
        <v>2013</v>
      </c>
      <c r="I37" s="70">
        <v>2008</v>
      </c>
    </row>
    <row r="38" spans="2:10" x14ac:dyDescent="0.2">
      <c r="B38" s="36" t="s">
        <v>36</v>
      </c>
      <c r="C38" s="71">
        <v>2013</v>
      </c>
      <c r="D38" s="72">
        <v>2013</v>
      </c>
      <c r="E38" s="72">
        <v>2013</v>
      </c>
      <c r="F38" s="71">
        <v>2008</v>
      </c>
      <c r="G38" s="72">
        <v>2008</v>
      </c>
      <c r="H38" s="72">
        <v>2013</v>
      </c>
      <c r="I38" s="73">
        <v>2011</v>
      </c>
    </row>
    <row r="40" spans="2:10" ht="14.45" customHeight="1" x14ac:dyDescent="0.2">
      <c r="B40" s="135" t="s">
        <v>128</v>
      </c>
      <c r="J40" s="32"/>
    </row>
    <row r="41" spans="2:10" ht="24" customHeight="1" x14ac:dyDescent="0.2">
      <c r="B41" s="294" t="s">
        <v>193</v>
      </c>
      <c r="C41" s="294"/>
      <c r="D41" s="294"/>
      <c r="E41" s="294"/>
      <c r="F41" s="294"/>
      <c r="G41" s="294"/>
      <c r="H41" s="294"/>
      <c r="I41" s="294"/>
    </row>
    <row r="42" spans="2:10" x14ac:dyDescent="0.2">
      <c r="B42" s="20" t="s">
        <v>125</v>
      </c>
    </row>
    <row r="81" ht="12" customHeight="1" x14ac:dyDescent="0.2"/>
    <row r="104" spans="2:2" x14ac:dyDescent="0.2">
      <c r="B104" s="60" t="s">
        <v>130</v>
      </c>
    </row>
    <row r="105" spans="2:2" x14ac:dyDescent="0.2">
      <c r="B105" s="43" t="s">
        <v>38</v>
      </c>
    </row>
  </sheetData>
  <mergeCells count="13">
    <mergeCell ref="F4:I4"/>
    <mergeCell ref="C4:E4"/>
    <mergeCell ref="C6:E6"/>
    <mergeCell ref="F6:I6"/>
    <mergeCell ref="C5:E5"/>
    <mergeCell ref="F5:I5"/>
    <mergeCell ref="C7:E7"/>
    <mergeCell ref="F7:I7"/>
    <mergeCell ref="C8:E8"/>
    <mergeCell ref="F8:I8"/>
    <mergeCell ref="B41:I41"/>
    <mergeCell ref="C10:E10"/>
    <mergeCell ref="F10:I10"/>
  </mergeCells>
  <phoneticPr fontId="2" type="noConversion"/>
  <hyperlinks>
    <hyperlink ref="B42" r:id="rId1"/>
  </hyperlinks>
  <pageMargins left="0.78740157499999996" right="0.78740157499999996" top="0.984251969" bottom="0.984251969" header="0.4921259845" footer="0.4921259845"/>
  <pageSetup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AL69"/>
  <sheetViews>
    <sheetView zoomScale="70" zoomScaleNormal="70" workbookViewId="0">
      <selection activeCell="J52" sqref="J52"/>
    </sheetView>
  </sheetViews>
  <sheetFormatPr defaultColWidth="11.42578125" defaultRowHeight="12" x14ac:dyDescent="0.2"/>
  <cols>
    <col min="1" max="2" width="11.42578125" style="4" customWidth="1"/>
    <col min="3" max="3" width="2.140625" style="4" customWidth="1"/>
    <col min="4" max="5" width="11.42578125" style="4" customWidth="1"/>
    <col min="6" max="6" width="2.42578125" style="4" customWidth="1"/>
    <col min="7" max="8" width="11.42578125" style="4" customWidth="1"/>
    <col min="9" max="9" width="2.5703125" style="4" customWidth="1"/>
    <col min="10" max="11" width="11.42578125" style="4" customWidth="1"/>
    <col min="12" max="12" width="2.7109375" style="4" customWidth="1"/>
    <col min="13" max="14" width="11.42578125" style="4" customWidth="1"/>
    <col min="15" max="15" width="2.85546875" style="4" customWidth="1"/>
    <col min="16" max="17" width="11.42578125" style="4" customWidth="1"/>
    <col min="18" max="18" width="2.85546875" style="4" customWidth="1"/>
    <col min="19" max="16384" width="11.42578125" style="4"/>
  </cols>
  <sheetData>
    <row r="1" spans="1:38" x14ac:dyDescent="0.2">
      <c r="A1" s="4" t="s">
        <v>105</v>
      </c>
      <c r="C1" s="23"/>
      <c r="D1" s="4" t="s">
        <v>106</v>
      </c>
      <c r="F1" s="23"/>
      <c r="G1" s="4" t="s">
        <v>107</v>
      </c>
      <c r="I1" s="23"/>
      <c r="J1" s="4" t="s">
        <v>108</v>
      </c>
      <c r="L1" s="23"/>
      <c r="M1" s="4" t="s">
        <v>109</v>
      </c>
      <c r="O1" s="23"/>
      <c r="P1" s="4" t="s">
        <v>110</v>
      </c>
      <c r="R1" s="23"/>
      <c r="S1" s="4" t="s">
        <v>111</v>
      </c>
    </row>
    <row r="2" spans="1:38" x14ac:dyDescent="0.2">
      <c r="A2" s="4" t="s">
        <v>98</v>
      </c>
      <c r="C2" s="23"/>
      <c r="D2" s="4" t="s">
        <v>99</v>
      </c>
      <c r="F2" s="23"/>
      <c r="G2" s="4" t="s">
        <v>100</v>
      </c>
      <c r="I2" s="23"/>
      <c r="J2" s="4" t="s">
        <v>101</v>
      </c>
      <c r="L2" s="23"/>
      <c r="M2" s="4" t="s">
        <v>102</v>
      </c>
      <c r="O2" s="23"/>
      <c r="P2" s="4" t="s">
        <v>103</v>
      </c>
      <c r="R2" s="23"/>
      <c r="S2" s="4" t="s">
        <v>104</v>
      </c>
      <c r="Y2" s="4" t="s">
        <v>123</v>
      </c>
    </row>
    <row r="3" spans="1:38" x14ac:dyDescent="0.2">
      <c r="A3" s="4" t="s">
        <v>0</v>
      </c>
      <c r="B3" s="4">
        <f>VLOOKUP(A3,$X$5:$Y$34,2,FALSE)</f>
        <v>1</v>
      </c>
      <c r="C3" s="23"/>
      <c r="D3" s="4" t="s">
        <v>0</v>
      </c>
      <c r="E3" s="4">
        <f>VLOOKUP(D3,$X$6:$AL$34,4,FALSE)</f>
        <v>0.90388083271978403</v>
      </c>
      <c r="F3" s="23"/>
      <c r="G3" s="4" t="s">
        <v>0</v>
      </c>
      <c r="H3" s="4">
        <f>VLOOKUP(G3,$X$6:$AL$34,5,FALSE)</f>
        <v>0.97414252570855198</v>
      </c>
      <c r="I3" s="23"/>
      <c r="J3" s="4" t="s">
        <v>0</v>
      </c>
      <c r="K3" s="4">
        <f>VLOOKUP(J3,$X$6:$AL$34,3,FALSE)</f>
        <v>0.41375359617167901</v>
      </c>
      <c r="L3" s="23"/>
      <c r="M3" s="22" t="s">
        <v>0</v>
      </c>
      <c r="N3" s="4">
        <f>VLOOKUP(M3,$X$6:$AL$34,6,FALSE)</f>
        <v>0.63359111856301598</v>
      </c>
      <c r="O3" s="23"/>
      <c r="P3" s="4" t="s">
        <v>0</v>
      </c>
      <c r="Q3" s="4">
        <f>VLOOKUP(P3,$X$6:$AL$34,8,FALSE)</f>
        <v>0.80169514920661</v>
      </c>
      <c r="R3" s="23"/>
      <c r="S3" s="4" t="s">
        <v>0</v>
      </c>
      <c r="T3" s="4">
        <f>VLOOKUP(S3,$X$6:$AL$34,15,FALSE)</f>
        <v>0.969164848267699</v>
      </c>
    </row>
    <row r="4" spans="1:38" x14ac:dyDescent="0.2">
      <c r="A4" s="4" t="s">
        <v>3</v>
      </c>
      <c r="B4" s="4">
        <f t="shared" ref="B4:B36" si="0">VLOOKUP(A4,$X$5:$Y$34,2,FALSE)</f>
        <v>0.85901203009500193</v>
      </c>
      <c r="C4" s="23"/>
      <c r="D4" s="4" t="s">
        <v>1</v>
      </c>
      <c r="E4" s="4">
        <f t="shared" ref="E4:E36" si="1">VLOOKUP(D4,$X$6:$AL$34,4,FALSE)</f>
        <v>0.98132765031286795</v>
      </c>
      <c r="F4" s="23"/>
      <c r="G4" s="4" t="s">
        <v>1</v>
      </c>
      <c r="H4" s="4">
        <f t="shared" ref="H4:H36" si="2">VLOOKUP(G4,$X$6:$AL$34,5,FALSE)</f>
        <v>0.69934396898762397</v>
      </c>
      <c r="I4" s="23"/>
      <c r="J4" s="4" t="s">
        <v>3</v>
      </c>
      <c r="K4" s="4">
        <f t="shared" ref="K4:K36" si="3">VLOOKUP(J4,$X$6:$AL$34,3,FALSE)</f>
        <v>0.22286081556987297</v>
      </c>
      <c r="L4" s="23"/>
      <c r="M4" s="22" t="s">
        <v>1</v>
      </c>
      <c r="N4" s="4">
        <f t="shared" ref="N4:N36" si="4">VLOOKUP(M4,$X$6:$AL$34,6,FALSE)</f>
        <v>0.41522104085058698</v>
      </c>
      <c r="O4" s="23"/>
      <c r="P4" s="4" t="s">
        <v>3</v>
      </c>
      <c r="Q4" s="4">
        <f t="shared" ref="Q4:Q36" si="5">VLOOKUP(P4,$X$6:$AL$34,8,FALSE)</f>
        <v>0.54282999809760202</v>
      </c>
      <c r="R4" s="23"/>
      <c r="S4" s="4" t="s">
        <v>3</v>
      </c>
      <c r="T4" s="4">
        <f t="shared" ref="T4:T36" si="6">VLOOKUP(S4,$X$6:$AL$34,15,FALSE)</f>
        <v>0.90515527190701806</v>
      </c>
      <c r="Y4" s="4" t="s">
        <v>31</v>
      </c>
      <c r="AF4" s="4" t="s">
        <v>30</v>
      </c>
    </row>
    <row r="5" spans="1:38" x14ac:dyDescent="0.2">
      <c r="A5" s="4" t="s">
        <v>4</v>
      </c>
      <c r="B5" s="4">
        <f t="shared" si="0"/>
        <v>0.88418174326703292</v>
      </c>
      <c r="C5" s="23"/>
      <c r="D5" s="4" t="s">
        <v>3</v>
      </c>
      <c r="E5" s="4">
        <f t="shared" si="1"/>
        <v>0.637785603350844</v>
      </c>
      <c r="F5" s="23"/>
      <c r="G5" s="4" t="s">
        <v>3</v>
      </c>
      <c r="H5" s="4">
        <f t="shared" si="2"/>
        <v>0.58027253233727594</v>
      </c>
      <c r="I5" s="23"/>
      <c r="J5" s="4" t="s">
        <v>4</v>
      </c>
      <c r="K5" s="4">
        <f t="shared" si="3"/>
        <v>0.48515743209164902</v>
      </c>
      <c r="L5" s="23"/>
      <c r="M5" s="22" t="s">
        <v>3</v>
      </c>
      <c r="N5" s="4">
        <f t="shared" si="4"/>
        <v>0.29532754849210502</v>
      </c>
      <c r="O5" s="23"/>
      <c r="P5" s="4" t="s">
        <v>4</v>
      </c>
      <c r="Q5" s="4">
        <f t="shared" si="5"/>
        <v>0.71754558357899301</v>
      </c>
      <c r="R5" s="23"/>
      <c r="S5" s="4" t="s">
        <v>4</v>
      </c>
      <c r="T5" s="4">
        <f t="shared" si="6"/>
        <v>0.97423584573764699</v>
      </c>
      <c r="X5" s="4" t="s">
        <v>97</v>
      </c>
      <c r="Y5" s="4" t="s">
        <v>54</v>
      </c>
      <c r="Z5" s="4" t="s">
        <v>57</v>
      </c>
      <c r="AA5" s="4" t="s">
        <v>58</v>
      </c>
      <c r="AB5" s="4" t="s">
        <v>55</v>
      </c>
      <c r="AC5" s="4" t="s">
        <v>56</v>
      </c>
      <c r="AD5" s="4" t="s">
        <v>53</v>
      </c>
      <c r="AE5" s="4" t="s">
        <v>59</v>
      </c>
      <c r="AF5" s="4" t="s">
        <v>54</v>
      </c>
      <c r="AG5" s="4" t="s">
        <v>57</v>
      </c>
      <c r="AH5" s="4" t="s">
        <v>58</v>
      </c>
      <c r="AI5" s="4" t="s">
        <v>55</v>
      </c>
      <c r="AJ5" s="4" t="s">
        <v>56</v>
      </c>
      <c r="AK5" s="4" t="s">
        <v>53</v>
      </c>
      <c r="AL5" s="4" t="s">
        <v>59</v>
      </c>
    </row>
    <row r="6" spans="1:38" x14ac:dyDescent="0.2">
      <c r="A6" s="4" t="s">
        <v>6</v>
      </c>
      <c r="B6" s="4">
        <f t="shared" si="0"/>
        <v>0.81240704057199598</v>
      </c>
      <c r="C6" s="23"/>
      <c r="D6" s="4" t="s">
        <v>4</v>
      </c>
      <c r="E6" s="4">
        <f t="shared" si="1"/>
        <v>0.87986769930174602</v>
      </c>
      <c r="F6" s="23"/>
      <c r="G6" s="4" t="s">
        <v>4</v>
      </c>
      <c r="H6" s="4">
        <f t="shared" si="2"/>
        <v>0.92849846782431</v>
      </c>
      <c r="I6" s="23"/>
      <c r="J6" s="4" t="s">
        <v>6</v>
      </c>
      <c r="K6" s="4">
        <f t="shared" si="3"/>
        <v>0.47487508427479497</v>
      </c>
      <c r="L6" s="23"/>
      <c r="M6" s="22" t="s">
        <v>4</v>
      </c>
      <c r="N6" s="4">
        <f t="shared" si="4"/>
        <v>0.30093504818543299</v>
      </c>
      <c r="O6" s="23"/>
      <c r="P6" s="4" t="s">
        <v>6</v>
      </c>
      <c r="Q6" s="4">
        <f t="shared" si="5"/>
        <v>0.70902134794510308</v>
      </c>
      <c r="R6" s="23"/>
      <c r="S6" s="4" t="s">
        <v>6</v>
      </c>
      <c r="T6" s="4">
        <f t="shared" si="6"/>
        <v>0.79004418732833404</v>
      </c>
      <c r="X6" s="4" t="s">
        <v>18</v>
      </c>
      <c r="Y6" s="4">
        <f>Y41/100</f>
        <v>0.82781186695539299</v>
      </c>
      <c r="Z6" s="4">
        <f t="shared" ref="Z6:AL6" si="7">Z41/100</f>
        <v>0.34786410854356498</v>
      </c>
      <c r="AA6" s="4">
        <f t="shared" si="7"/>
        <v>0.84518843455290804</v>
      </c>
      <c r="AB6" s="4">
        <f t="shared" si="7"/>
        <v>0.62138686715188296</v>
      </c>
      <c r="AC6" s="4">
        <f t="shared" si="7"/>
        <v>0.21140726116046898</v>
      </c>
      <c r="AD6" s="4">
        <f t="shared" si="7"/>
        <v>0.28676854267610802</v>
      </c>
      <c r="AE6" s="4">
        <f t="shared" si="7"/>
        <v>0.65823146456460191</v>
      </c>
      <c r="AF6" s="4">
        <f t="shared" si="7"/>
        <v>0.860889194445567</v>
      </c>
      <c r="AG6" s="4">
        <f t="shared" si="7"/>
        <v>1</v>
      </c>
      <c r="AH6" s="4">
        <f t="shared" si="7"/>
        <v>0.96908031826095897</v>
      </c>
      <c r="AI6" s="4">
        <f t="shared" si="7"/>
        <v>0.62138686715188296</v>
      </c>
      <c r="AJ6" s="4">
        <f t="shared" si="7"/>
        <v>1</v>
      </c>
      <c r="AK6" s="4">
        <f t="shared" si="7"/>
        <v>1</v>
      </c>
      <c r="AL6" s="4">
        <f t="shared" si="7"/>
        <v>0.93748026677293794</v>
      </c>
    </row>
    <row r="7" spans="1:38" x14ac:dyDescent="0.2">
      <c r="A7" s="4" t="s">
        <v>7</v>
      </c>
      <c r="B7" s="4">
        <f t="shared" si="0"/>
        <v>0.36851994192501403</v>
      </c>
      <c r="C7" s="23"/>
      <c r="D7" s="4" t="s">
        <v>6</v>
      </c>
      <c r="E7" s="4">
        <f t="shared" si="1"/>
        <v>0.91481184612715793</v>
      </c>
      <c r="F7" s="23"/>
      <c r="G7" s="4" t="s">
        <v>6</v>
      </c>
      <c r="H7" s="4">
        <f t="shared" si="2"/>
        <v>0.66616021375805501</v>
      </c>
      <c r="I7" s="23"/>
      <c r="J7" s="4" t="s">
        <v>7</v>
      </c>
      <c r="K7" s="4">
        <f t="shared" si="3"/>
        <v>0.32983587620926896</v>
      </c>
      <c r="L7" s="23"/>
      <c r="M7" s="22" t="s">
        <v>6</v>
      </c>
      <c r="N7" s="4">
        <f t="shared" si="4"/>
        <v>0.92797298004922202</v>
      </c>
      <c r="O7" s="23"/>
      <c r="P7" s="4" t="s">
        <v>7</v>
      </c>
      <c r="Q7" s="4">
        <f t="shared" si="5"/>
        <v>0.62421919200083098</v>
      </c>
      <c r="R7" s="23"/>
      <c r="S7" s="4" t="s">
        <v>7</v>
      </c>
      <c r="T7" s="4">
        <f t="shared" si="6"/>
        <v>0.62421919200083098</v>
      </c>
      <c r="X7" s="4" t="s">
        <v>0</v>
      </c>
      <c r="Y7" s="4">
        <f t="shared" ref="Y7:AL34" si="8">Y42/100</f>
        <v>1</v>
      </c>
      <c r="Z7" s="4">
        <f t="shared" si="8"/>
        <v>0.41375359617167901</v>
      </c>
      <c r="AA7" s="4">
        <f t="shared" si="8"/>
        <v>0.90388083271978403</v>
      </c>
      <c r="AB7" s="4">
        <f t="shared" si="8"/>
        <v>0.97414252570855198</v>
      </c>
      <c r="AC7" s="4">
        <f t="shared" si="8"/>
        <v>0.63359111856301598</v>
      </c>
      <c r="AD7" s="4">
        <f t="shared" si="8"/>
        <v>8.9718647111643207E-2</v>
      </c>
      <c r="AE7" s="4">
        <f t="shared" si="8"/>
        <v>0.80169514920661</v>
      </c>
      <c r="AF7" s="4">
        <f t="shared" si="8"/>
        <v>1</v>
      </c>
      <c r="AG7" s="4">
        <f t="shared" si="8"/>
        <v>0.92338927905659207</v>
      </c>
      <c r="AH7" s="4">
        <f t="shared" si="8"/>
        <v>0.96774940969697498</v>
      </c>
      <c r="AI7" s="4">
        <f t="shared" si="8"/>
        <v>0.97414252570855198</v>
      </c>
      <c r="AJ7" s="4">
        <f t="shared" si="8"/>
        <v>1</v>
      </c>
      <c r="AK7" s="4">
        <f t="shared" si="8"/>
        <v>0.71303501945525194</v>
      </c>
      <c r="AL7" s="4">
        <f t="shared" si="8"/>
        <v>0.969164848267699</v>
      </c>
    </row>
    <row r="8" spans="1:38" x14ac:dyDescent="0.2">
      <c r="A8" s="4" t="s">
        <v>8</v>
      </c>
      <c r="B8" s="4">
        <f t="shared" si="0"/>
        <v>0.66641728002762401</v>
      </c>
      <c r="C8" s="23"/>
      <c r="D8" s="4" t="s">
        <v>7</v>
      </c>
      <c r="E8" s="4">
        <f t="shared" si="1"/>
        <v>0.91854785478547796</v>
      </c>
      <c r="F8" s="23"/>
      <c r="G8" s="4" t="s">
        <v>7</v>
      </c>
      <c r="H8" s="4">
        <f t="shared" si="2"/>
        <v>0.441078004686976</v>
      </c>
      <c r="I8" s="23"/>
      <c r="J8" s="4" t="s">
        <v>8</v>
      </c>
      <c r="K8" s="4">
        <f t="shared" si="3"/>
        <v>0.32393416251277501</v>
      </c>
      <c r="L8" s="23"/>
      <c r="M8" s="22" t="s">
        <v>7</v>
      </c>
      <c r="N8" s="4">
        <f t="shared" si="4"/>
        <v>0.6593023255813949</v>
      </c>
      <c r="O8" s="23"/>
      <c r="P8" s="4" t="s">
        <v>8</v>
      </c>
      <c r="Q8" s="4">
        <f t="shared" si="5"/>
        <v>0.64397892719314698</v>
      </c>
      <c r="R8" s="23"/>
      <c r="S8" s="4" t="s">
        <v>8</v>
      </c>
      <c r="T8" s="4">
        <f t="shared" si="6"/>
        <v>0.72053722756669603</v>
      </c>
      <c r="X8" s="4" t="s">
        <v>1</v>
      </c>
      <c r="Y8" s="4">
        <f t="shared" si="8"/>
        <v>0.59453109234006907</v>
      </c>
      <c r="Z8" s="4">
        <f t="shared" si="8"/>
        <v>0.39171045565114804</v>
      </c>
      <c r="AA8" s="4">
        <f t="shared" si="8"/>
        <v>0.98132765031286795</v>
      </c>
      <c r="AB8" s="4">
        <f t="shared" si="8"/>
        <v>0.69934396898762397</v>
      </c>
      <c r="AC8" s="4">
        <f t="shared" si="8"/>
        <v>0.41522104085058698</v>
      </c>
      <c r="AD8" s="4">
        <f t="shared" si="8"/>
        <v>0</v>
      </c>
      <c r="AE8" s="4">
        <f t="shared" si="8"/>
        <v>0.65134646372509397</v>
      </c>
      <c r="AF8" s="4">
        <f t="shared" si="8"/>
        <v>0.59458875082884</v>
      </c>
      <c r="AG8" s="4">
        <f t="shared" si="8"/>
        <v>0.39823931425923703</v>
      </c>
      <c r="AH8" s="4">
        <f t="shared" si="8"/>
        <v>0.98166319035095595</v>
      </c>
      <c r="AI8" s="4">
        <f t="shared" si="8"/>
        <v>0.69934396898762397</v>
      </c>
      <c r="AJ8" s="4">
        <f t="shared" si="8"/>
        <v>0.44856370080208896</v>
      </c>
      <c r="AK8" s="4">
        <f t="shared" si="8"/>
        <v>0</v>
      </c>
      <c r="AL8" s="4">
        <f t="shared" si="8"/>
        <v>0.65571972959486902</v>
      </c>
    </row>
    <row r="9" spans="1:38" x14ac:dyDescent="0.2">
      <c r="A9" s="4" t="s">
        <v>9</v>
      </c>
      <c r="B9" s="4">
        <f t="shared" si="0"/>
        <v>0.70663406524564709</v>
      </c>
      <c r="C9" s="23"/>
      <c r="D9" s="4" t="s">
        <v>8</v>
      </c>
      <c r="E9" s="4">
        <f t="shared" si="1"/>
        <v>0.76634388742304294</v>
      </c>
      <c r="F9" s="23"/>
      <c r="G9" s="4" t="s">
        <v>8</v>
      </c>
      <c r="H9" s="4">
        <f t="shared" si="2"/>
        <v>0.75233575803352903</v>
      </c>
      <c r="I9" s="23"/>
      <c r="J9" s="4" t="s">
        <v>9</v>
      </c>
      <c r="K9" s="4">
        <f t="shared" si="3"/>
        <v>0.23319433090583502</v>
      </c>
      <c r="L9" s="23"/>
      <c r="M9" s="22" t="s">
        <v>8</v>
      </c>
      <c r="N9" s="4">
        <f t="shared" si="4"/>
        <v>0.53154903902650608</v>
      </c>
      <c r="O9" s="23"/>
      <c r="P9" s="4" t="s">
        <v>9</v>
      </c>
      <c r="Q9" s="4">
        <f t="shared" si="5"/>
        <v>0.61275978741233406</v>
      </c>
      <c r="R9" s="23"/>
      <c r="S9" s="4" t="s">
        <v>9</v>
      </c>
      <c r="T9" s="4">
        <f t="shared" si="6"/>
        <v>0.71188774397057397</v>
      </c>
      <c r="X9" s="4" t="s">
        <v>11</v>
      </c>
      <c r="Y9" s="4">
        <f t="shared" si="8"/>
        <v>0.33787311315401197</v>
      </c>
      <c r="Z9" s="4">
        <f t="shared" si="8"/>
        <v>0.38020284510010499</v>
      </c>
      <c r="AA9" s="4">
        <f t="shared" si="8"/>
        <v>0.88349085059320298</v>
      </c>
      <c r="AB9" s="4">
        <f t="shared" si="8"/>
        <v>0.88823751891074099</v>
      </c>
      <c r="AC9" s="4">
        <f t="shared" si="8"/>
        <v>9.8396010243968102E-2</v>
      </c>
      <c r="AD9" s="4">
        <f t="shared" si="8"/>
        <v>2.5695517774343101E-2</v>
      </c>
      <c r="AE9" s="4">
        <f t="shared" si="8"/>
        <v>0.51956216745638795</v>
      </c>
      <c r="AF9" s="4">
        <f t="shared" si="8"/>
        <v>0.33787311315401197</v>
      </c>
      <c r="AG9" s="4">
        <f t="shared" si="8"/>
        <v>0.38092729188619501</v>
      </c>
      <c r="AH9" s="4">
        <f t="shared" si="8"/>
        <v>0.88357128493866799</v>
      </c>
      <c r="AI9" s="4">
        <f t="shared" si="8"/>
        <v>0.88823751891074099</v>
      </c>
      <c r="AJ9" s="4">
        <f t="shared" si="8"/>
        <v>0.10405715055937399</v>
      </c>
      <c r="AK9" s="4">
        <f t="shared" si="8"/>
        <v>2.5695517774343101E-2</v>
      </c>
      <c r="AL9" s="4">
        <f t="shared" si="8"/>
        <v>0.520290123620192</v>
      </c>
    </row>
    <row r="10" spans="1:38" x14ac:dyDescent="0.2">
      <c r="A10" s="4" t="s">
        <v>10</v>
      </c>
      <c r="B10" s="4">
        <f t="shared" si="0"/>
        <v>0.69213656988376993</v>
      </c>
      <c r="C10" s="23"/>
      <c r="D10" s="4" t="s">
        <v>9</v>
      </c>
      <c r="E10" s="4">
        <f t="shared" si="1"/>
        <v>0.87984000190103206</v>
      </c>
      <c r="F10" s="23"/>
      <c r="G10" s="4" t="s">
        <v>9</v>
      </c>
      <c r="H10" s="4">
        <f t="shared" si="2"/>
        <v>0.73592681284521599</v>
      </c>
      <c r="I10" s="23"/>
      <c r="J10" s="4" t="s">
        <v>10</v>
      </c>
      <c r="K10" s="4">
        <f t="shared" si="3"/>
        <v>0.36112385542168601</v>
      </c>
      <c r="L10" s="23"/>
      <c r="M10" s="22" t="s">
        <v>9</v>
      </c>
      <c r="N10" s="4">
        <f t="shared" si="4"/>
        <v>0.25182479940852098</v>
      </c>
      <c r="O10" s="23"/>
      <c r="P10" s="4" t="s">
        <v>10</v>
      </c>
      <c r="Q10" s="4">
        <f t="shared" si="5"/>
        <v>0.64525670879984798</v>
      </c>
      <c r="R10" s="23"/>
      <c r="S10" s="4" t="s">
        <v>10</v>
      </c>
      <c r="T10" s="4">
        <f t="shared" si="6"/>
        <v>0.74022281034912296</v>
      </c>
      <c r="X10" s="4" t="s">
        <v>2</v>
      </c>
      <c r="Y10" s="4">
        <f t="shared" si="8"/>
        <v>0.74448295411999998</v>
      </c>
      <c r="Z10" s="4">
        <f t="shared" si="8"/>
        <v>0.57032003590972902</v>
      </c>
      <c r="AA10" s="4">
        <f t="shared" si="8"/>
        <v>0.905136535581474</v>
      </c>
      <c r="AB10" s="4">
        <f t="shared" si="8"/>
        <v>0.67957567957567899</v>
      </c>
      <c r="AC10" s="4">
        <f t="shared" si="8"/>
        <v>0.276039683546981</v>
      </c>
      <c r="AD10" s="4">
        <f t="shared" si="8"/>
        <v>1.9077678414869299E-2</v>
      </c>
      <c r="AE10" s="4">
        <f t="shared" si="8"/>
        <v>0.697306509146147</v>
      </c>
      <c r="AF10" s="4">
        <f t="shared" si="8"/>
        <v>0.74448295411999998</v>
      </c>
      <c r="AG10" s="4">
        <f t="shared" si="8"/>
        <v>0.706853409991691</v>
      </c>
      <c r="AH10" s="4">
        <f t="shared" si="8"/>
        <v>0.95336246733103491</v>
      </c>
      <c r="AI10" s="4">
        <f t="shared" si="8"/>
        <v>0.67957567957567899</v>
      </c>
      <c r="AJ10" s="4">
        <f t="shared" si="8"/>
        <v>0.32836231332233295</v>
      </c>
      <c r="AK10" s="4">
        <f t="shared" si="8"/>
        <v>3.46133613887427E-2</v>
      </c>
      <c r="AL10" s="4">
        <f t="shared" si="8"/>
        <v>0.75236534661425292</v>
      </c>
    </row>
    <row r="11" spans="1:38" x14ac:dyDescent="0.2">
      <c r="A11" s="4" t="s">
        <v>14</v>
      </c>
      <c r="B11" s="4">
        <f t="shared" si="0"/>
        <v>0.95539182853315396</v>
      </c>
      <c r="C11" s="23"/>
      <c r="D11" s="4" t="s">
        <v>10</v>
      </c>
      <c r="E11" s="4">
        <f t="shared" si="1"/>
        <v>0.79474316211408702</v>
      </c>
      <c r="F11" s="23"/>
      <c r="G11" s="4" t="s">
        <v>10</v>
      </c>
      <c r="H11" s="4">
        <f t="shared" si="2"/>
        <v>0.70951232839163692</v>
      </c>
      <c r="I11" s="23"/>
      <c r="J11" s="4" t="s">
        <v>14</v>
      </c>
      <c r="K11" s="4">
        <f t="shared" si="3"/>
        <v>0.33239495798319296</v>
      </c>
      <c r="L11" s="23"/>
      <c r="M11" s="22" t="s">
        <v>10</v>
      </c>
      <c r="N11" s="4">
        <f t="shared" si="4"/>
        <v>0.55182811273542498</v>
      </c>
      <c r="O11" s="23"/>
      <c r="P11" s="4" t="s">
        <v>14</v>
      </c>
      <c r="Q11" s="4">
        <f t="shared" si="5"/>
        <v>0.68221371388792207</v>
      </c>
      <c r="R11" s="23"/>
      <c r="S11" s="4" t="s">
        <v>14</v>
      </c>
      <c r="T11" s="4">
        <f t="shared" si="6"/>
        <v>0.92961882067346702</v>
      </c>
      <c r="X11" s="4" t="s">
        <v>4</v>
      </c>
      <c r="Y11" s="4">
        <f t="shared" si="8"/>
        <v>0.88418174326703292</v>
      </c>
      <c r="Z11" s="4">
        <f t="shared" si="8"/>
        <v>0.48515743209164902</v>
      </c>
      <c r="AA11" s="4">
        <f t="shared" si="8"/>
        <v>0.87986769930174602</v>
      </c>
      <c r="AB11" s="4">
        <f t="shared" si="8"/>
        <v>0.92849846782431</v>
      </c>
      <c r="AC11" s="4">
        <f t="shared" si="8"/>
        <v>0.30093504818543299</v>
      </c>
      <c r="AD11" s="4">
        <f t="shared" si="8"/>
        <v>0</v>
      </c>
      <c r="AE11" s="4">
        <f t="shared" si="8"/>
        <v>0.71754558357899301</v>
      </c>
      <c r="AF11" s="4">
        <f t="shared" si="8"/>
        <v>0.88418174326703292</v>
      </c>
      <c r="AG11" s="4">
        <f t="shared" si="8"/>
        <v>0.99502233590316291</v>
      </c>
      <c r="AH11" s="4">
        <f t="shared" si="8"/>
        <v>0.99787774435476095</v>
      </c>
      <c r="AI11" s="4">
        <f t="shared" si="8"/>
        <v>0.93570877312450307</v>
      </c>
      <c r="AJ11" s="4">
        <f t="shared" si="8"/>
        <v>0.98956292766811105</v>
      </c>
      <c r="AK11" s="4">
        <f t="shared" si="8"/>
        <v>0.98299065420560694</v>
      </c>
      <c r="AL11" s="4">
        <f t="shared" si="8"/>
        <v>0.97423584573764699</v>
      </c>
    </row>
    <row r="12" spans="1:38" x14ac:dyDescent="0.2">
      <c r="A12" s="4" t="s">
        <v>17</v>
      </c>
      <c r="B12" s="4">
        <f t="shared" si="0"/>
        <v>0.82751937984496093</v>
      </c>
      <c r="C12" s="23"/>
      <c r="D12" s="4" t="s">
        <v>14</v>
      </c>
      <c r="E12" s="4">
        <f t="shared" si="1"/>
        <v>0.7782874617736999</v>
      </c>
      <c r="F12" s="23"/>
      <c r="G12" s="4" t="s">
        <v>14</v>
      </c>
      <c r="H12" s="4">
        <f t="shared" si="2"/>
        <v>0.82385874246339297</v>
      </c>
      <c r="I12" s="23"/>
      <c r="J12" s="4" t="s">
        <v>17</v>
      </c>
      <c r="K12" s="4">
        <f t="shared" si="3"/>
        <v>0.50675675675675602</v>
      </c>
      <c r="L12" s="23"/>
      <c r="M12" s="22" t="s">
        <v>14</v>
      </c>
      <c r="N12" s="4">
        <f t="shared" si="4"/>
        <v>0.34405822081777204</v>
      </c>
      <c r="O12" s="23"/>
      <c r="P12" s="4" t="s">
        <v>17</v>
      </c>
      <c r="Q12" s="4">
        <f t="shared" si="5"/>
        <v>0.71943231441047995</v>
      </c>
      <c r="R12" s="23"/>
      <c r="S12" s="4" t="s">
        <v>17</v>
      </c>
      <c r="T12" s="4">
        <f t="shared" si="6"/>
        <v>0.95171761280931511</v>
      </c>
      <c r="X12" s="4" t="s">
        <v>3</v>
      </c>
      <c r="Y12" s="4">
        <f t="shared" si="8"/>
        <v>0.85901203009500193</v>
      </c>
      <c r="Z12" s="4">
        <f t="shared" si="8"/>
        <v>0.22286081556987297</v>
      </c>
      <c r="AA12" s="4">
        <f t="shared" si="8"/>
        <v>0.637785603350844</v>
      </c>
      <c r="AB12" s="4">
        <f t="shared" si="8"/>
        <v>0.58027253233727594</v>
      </c>
      <c r="AC12" s="4">
        <f t="shared" si="8"/>
        <v>0.29532754849210502</v>
      </c>
      <c r="AD12" s="4">
        <f t="shared" si="8"/>
        <v>0</v>
      </c>
      <c r="AE12" s="4">
        <f t="shared" si="8"/>
        <v>0.54282999809760202</v>
      </c>
      <c r="AF12" s="4">
        <f t="shared" si="8"/>
        <v>0.85901203009500193</v>
      </c>
      <c r="AG12" s="4">
        <f t="shared" si="8"/>
        <v>0.97668662123328698</v>
      </c>
      <c r="AH12" s="4">
        <f t="shared" si="8"/>
        <v>0.99637780569029299</v>
      </c>
      <c r="AI12" s="4">
        <f t="shared" si="8"/>
        <v>0.80680639136750298</v>
      </c>
      <c r="AJ12" s="4">
        <f t="shared" si="8"/>
        <v>0.50266952798598297</v>
      </c>
      <c r="AK12" s="4">
        <f t="shared" si="8"/>
        <v>0.97006390850992208</v>
      </c>
      <c r="AL12" s="4">
        <f t="shared" si="8"/>
        <v>0.90515527190701806</v>
      </c>
    </row>
    <row r="13" spans="1:38" x14ac:dyDescent="0.2">
      <c r="A13" s="4" t="s">
        <v>18</v>
      </c>
      <c r="B13" s="4">
        <f t="shared" si="0"/>
        <v>0.82781186695539299</v>
      </c>
      <c r="C13" s="23"/>
      <c r="D13" s="4" t="s">
        <v>17</v>
      </c>
      <c r="E13" s="4">
        <f t="shared" si="1"/>
        <v>0.88636363636363602</v>
      </c>
      <c r="F13" s="23"/>
      <c r="G13" s="4" t="s">
        <v>17</v>
      </c>
      <c r="H13" s="4">
        <f t="shared" si="2"/>
        <v>0.91191709844559499</v>
      </c>
      <c r="I13" s="23"/>
      <c r="J13" s="4" t="s">
        <v>18</v>
      </c>
      <c r="K13" s="4">
        <f t="shared" si="3"/>
        <v>0.34786410854356498</v>
      </c>
      <c r="L13" s="23"/>
      <c r="M13" s="22" t="s">
        <v>17</v>
      </c>
      <c r="N13" s="4">
        <f t="shared" si="4"/>
        <v>0.30542986425339302</v>
      </c>
      <c r="O13" s="23"/>
      <c r="P13" s="4" t="s">
        <v>18</v>
      </c>
      <c r="Q13" s="4">
        <f t="shared" si="5"/>
        <v>0.65823146456460191</v>
      </c>
      <c r="R13" s="23"/>
      <c r="S13" s="4" t="s">
        <v>18</v>
      </c>
      <c r="T13" s="4">
        <f t="shared" si="6"/>
        <v>0.93748026677293794</v>
      </c>
      <c r="X13" s="4" t="s">
        <v>5</v>
      </c>
      <c r="Y13" s="4">
        <f t="shared" si="8"/>
        <v>0.65401522461670392</v>
      </c>
      <c r="Z13" s="4">
        <f t="shared" si="8"/>
        <v>0.39622351267161399</v>
      </c>
      <c r="AA13" s="4">
        <f t="shared" si="8"/>
        <v>0.79148350281173707</v>
      </c>
      <c r="AB13" s="4">
        <f t="shared" si="8"/>
        <v>0.62869269377168402</v>
      </c>
      <c r="AC13" s="4">
        <f t="shared" si="8"/>
        <v>0.72411786104037801</v>
      </c>
      <c r="AD13" s="4">
        <f t="shared" si="8"/>
        <v>0</v>
      </c>
      <c r="AE13" s="4">
        <f t="shared" si="8"/>
        <v>0.62858948655383307</v>
      </c>
      <c r="AF13" s="4">
        <f t="shared" si="8"/>
        <v>0.65401522461670392</v>
      </c>
      <c r="AG13" s="4">
        <f t="shared" si="8"/>
        <v>0.47479137022651202</v>
      </c>
      <c r="AH13" s="4">
        <f t="shared" si="8"/>
        <v>0.81770980210009403</v>
      </c>
      <c r="AI13" s="4">
        <f t="shared" si="8"/>
        <v>0.62869269377168402</v>
      </c>
      <c r="AJ13" s="4">
        <f t="shared" si="8"/>
        <v>0.89479810840305507</v>
      </c>
      <c r="AK13" s="4">
        <f t="shared" si="8"/>
        <v>0</v>
      </c>
      <c r="AL13" s="4">
        <f t="shared" si="8"/>
        <v>0.67010138372990502</v>
      </c>
    </row>
    <row r="14" spans="1:38" x14ac:dyDescent="0.2">
      <c r="A14" s="4" t="s">
        <v>20</v>
      </c>
      <c r="B14" s="4">
        <f t="shared" si="0"/>
        <v>0.59655679025536901</v>
      </c>
      <c r="C14" s="23"/>
      <c r="D14" s="4" t="s">
        <v>18</v>
      </c>
      <c r="E14" s="4">
        <f t="shared" si="1"/>
        <v>0.84518843455290804</v>
      </c>
      <c r="F14" s="23"/>
      <c r="G14" s="4" t="s">
        <v>18</v>
      </c>
      <c r="H14" s="4">
        <f t="shared" si="2"/>
        <v>0.62138686715188296</v>
      </c>
      <c r="I14" s="23"/>
      <c r="J14" s="4" t="s">
        <v>20</v>
      </c>
      <c r="K14" s="4">
        <f t="shared" si="3"/>
        <v>0.26084287192080902</v>
      </c>
      <c r="L14" s="23"/>
      <c r="M14" s="22" t="s">
        <v>18</v>
      </c>
      <c r="N14" s="4">
        <f t="shared" si="4"/>
        <v>0.21140726116046898</v>
      </c>
      <c r="O14" s="23"/>
      <c r="P14" s="4" t="s">
        <v>20</v>
      </c>
      <c r="Q14" s="4">
        <f t="shared" si="5"/>
        <v>0.58408660410591606</v>
      </c>
      <c r="R14" s="23"/>
      <c r="S14" s="4" t="s">
        <v>20</v>
      </c>
      <c r="T14" s="4">
        <f t="shared" si="6"/>
        <v>0.62881345324356597</v>
      </c>
      <c r="X14" s="4" t="s">
        <v>7</v>
      </c>
      <c r="Y14" s="4">
        <f t="shared" si="8"/>
        <v>0.36851994192501403</v>
      </c>
      <c r="Z14" s="4">
        <f t="shared" si="8"/>
        <v>0.32983587620926896</v>
      </c>
      <c r="AA14" s="4">
        <f t="shared" si="8"/>
        <v>0.91854785478547796</v>
      </c>
      <c r="AB14" s="4">
        <f t="shared" si="8"/>
        <v>0.441078004686976</v>
      </c>
      <c r="AC14" s="4">
        <f t="shared" si="8"/>
        <v>0.6593023255813949</v>
      </c>
      <c r="AD14" s="4">
        <f t="shared" si="8"/>
        <v>0</v>
      </c>
      <c r="AE14" s="4">
        <f t="shared" si="8"/>
        <v>0.62421919200083098</v>
      </c>
      <c r="AF14" s="4">
        <f t="shared" si="8"/>
        <v>0.36851994192501403</v>
      </c>
      <c r="AG14" s="4">
        <f t="shared" si="8"/>
        <v>0.32983587620926896</v>
      </c>
      <c r="AH14" s="4">
        <f t="shared" si="8"/>
        <v>0.91854785478547796</v>
      </c>
      <c r="AI14" s="4">
        <f t="shared" si="8"/>
        <v>0.441078004686976</v>
      </c>
      <c r="AJ14" s="4">
        <f t="shared" si="8"/>
        <v>0.6593023255813949</v>
      </c>
      <c r="AK14" s="4">
        <f t="shared" si="8"/>
        <v>0</v>
      </c>
      <c r="AL14" s="4">
        <f t="shared" si="8"/>
        <v>0.62421919200083098</v>
      </c>
    </row>
    <row r="15" spans="1:38" x14ac:dyDescent="0.2">
      <c r="A15" s="4" t="s">
        <v>24</v>
      </c>
      <c r="B15" s="4">
        <f t="shared" si="0"/>
        <v>0.87877738983867004</v>
      </c>
      <c r="C15" s="23"/>
      <c r="D15" s="4" t="s">
        <v>20</v>
      </c>
      <c r="E15" s="4">
        <f t="shared" si="1"/>
        <v>0.71250183698620706</v>
      </c>
      <c r="F15" s="23"/>
      <c r="G15" s="4" t="s">
        <v>20</v>
      </c>
      <c r="H15" s="4">
        <f t="shared" si="2"/>
        <v>0.70967741935483797</v>
      </c>
      <c r="I15" s="23"/>
      <c r="J15" s="4" t="s">
        <v>24</v>
      </c>
      <c r="K15" s="4">
        <f t="shared" si="3"/>
        <v>0.25415364650034999</v>
      </c>
      <c r="L15" s="23"/>
      <c r="M15" s="22" t="s">
        <v>20</v>
      </c>
      <c r="N15" s="4">
        <f t="shared" si="4"/>
        <v>0.78041172800998093</v>
      </c>
      <c r="O15" s="23"/>
      <c r="P15" s="4" t="s">
        <v>24</v>
      </c>
      <c r="Q15" s="4">
        <f t="shared" si="5"/>
        <v>0.58673445662114598</v>
      </c>
      <c r="R15" s="23"/>
      <c r="S15" s="4" t="s">
        <v>24</v>
      </c>
      <c r="T15" s="4">
        <f t="shared" si="6"/>
        <v>0.89608718750132099</v>
      </c>
      <c r="X15" s="4" t="s">
        <v>8</v>
      </c>
      <c r="Y15" s="4">
        <f t="shared" si="8"/>
        <v>0.66641728002762401</v>
      </c>
      <c r="Z15" s="4">
        <f t="shared" si="8"/>
        <v>0.32393416251277501</v>
      </c>
      <c r="AA15" s="4">
        <f t="shared" si="8"/>
        <v>0.76634388742304294</v>
      </c>
      <c r="AB15" s="4">
        <f t="shared" si="8"/>
        <v>0.75233575803352903</v>
      </c>
      <c r="AC15" s="4">
        <f t="shared" si="8"/>
        <v>0.53154903902650608</v>
      </c>
      <c r="AD15" s="4">
        <f t="shared" si="8"/>
        <v>0</v>
      </c>
      <c r="AE15" s="4">
        <f t="shared" si="8"/>
        <v>0.64397892719314698</v>
      </c>
      <c r="AF15" s="4">
        <f t="shared" si="8"/>
        <v>0.66641728002762401</v>
      </c>
      <c r="AG15" s="4">
        <f t="shared" si="8"/>
        <v>0.55475646697241199</v>
      </c>
      <c r="AH15" s="4">
        <f t="shared" si="8"/>
        <v>0.82165112870126</v>
      </c>
      <c r="AI15" s="4">
        <f t="shared" si="8"/>
        <v>0.75233575803352903</v>
      </c>
      <c r="AJ15" s="4">
        <f t="shared" si="8"/>
        <v>0.62574665678390995</v>
      </c>
      <c r="AK15" s="4">
        <f t="shared" si="8"/>
        <v>2.4865029275340199E-2</v>
      </c>
      <c r="AL15" s="4">
        <f t="shared" si="8"/>
        <v>0.72053722756669603</v>
      </c>
    </row>
    <row r="16" spans="1:38" x14ac:dyDescent="0.2">
      <c r="A16" s="4" t="s">
        <v>25</v>
      </c>
      <c r="B16" s="4">
        <f t="shared" si="0"/>
        <v>0.91871921182265992</v>
      </c>
      <c r="C16" s="23"/>
      <c r="D16" s="4" t="s">
        <v>21</v>
      </c>
      <c r="E16" s="4">
        <f t="shared" si="1"/>
        <v>0.65503241214602492</v>
      </c>
      <c r="F16" s="23"/>
      <c r="G16" s="4" t="s">
        <v>21</v>
      </c>
      <c r="H16" s="4">
        <f t="shared" si="2"/>
        <v>0.62303096143400305</v>
      </c>
      <c r="I16" s="23"/>
      <c r="J16" s="4" t="s">
        <v>25</v>
      </c>
      <c r="K16" s="4">
        <f t="shared" si="3"/>
        <v>0.34130560969509299</v>
      </c>
      <c r="L16" s="23"/>
      <c r="M16" s="22" t="s">
        <v>21</v>
      </c>
      <c r="N16" s="4">
        <f t="shared" si="4"/>
        <v>0.32539682539682502</v>
      </c>
      <c r="O16" s="23"/>
      <c r="P16" s="4" t="s">
        <v>25</v>
      </c>
      <c r="Q16" s="4">
        <f t="shared" si="5"/>
        <v>0.56962387037928008</v>
      </c>
      <c r="R16" s="23"/>
      <c r="S16" s="4" t="s">
        <v>25</v>
      </c>
      <c r="T16" s="4">
        <f t="shared" si="6"/>
        <v>0.80255762890284299</v>
      </c>
      <c r="X16" s="4" t="s">
        <v>24</v>
      </c>
      <c r="Y16" s="4">
        <f t="shared" si="8"/>
        <v>0.87877738983867004</v>
      </c>
      <c r="Z16" s="4">
        <f t="shared" si="8"/>
        <v>0.25415364650034999</v>
      </c>
      <c r="AA16" s="4">
        <f t="shared" si="8"/>
        <v>0.96794758695319705</v>
      </c>
      <c r="AB16" s="4">
        <f t="shared" si="8"/>
        <v>0.79862590047963811</v>
      </c>
      <c r="AC16" s="4">
        <f t="shared" si="8"/>
        <v>0.17695221688108401</v>
      </c>
      <c r="AD16" s="4">
        <f t="shared" si="8"/>
        <v>0</v>
      </c>
      <c r="AE16" s="4">
        <f t="shared" si="8"/>
        <v>0.58673445662114598</v>
      </c>
      <c r="AF16" s="4">
        <f t="shared" si="8"/>
        <v>0.87877738983867004</v>
      </c>
      <c r="AG16" s="4">
        <f t="shared" si="8"/>
        <v>0.46759899595307602</v>
      </c>
      <c r="AH16" s="4">
        <f t="shared" si="8"/>
        <v>1.06008602201128</v>
      </c>
      <c r="AI16" s="4">
        <f t="shared" si="8"/>
        <v>0.79862590047963811</v>
      </c>
      <c r="AJ16" s="4">
        <f t="shared" si="8"/>
        <v>0.968999786971945</v>
      </c>
      <c r="AK16" s="4">
        <f t="shared" si="8"/>
        <v>0</v>
      </c>
      <c r="AL16" s="4">
        <f t="shared" si="8"/>
        <v>0.89608718750132099</v>
      </c>
    </row>
    <row r="17" spans="1:38" x14ac:dyDescent="0.2">
      <c r="A17" s="4" t="s">
        <v>26</v>
      </c>
      <c r="B17" s="4">
        <f t="shared" si="0"/>
        <v>0.63936461058785199</v>
      </c>
      <c r="C17" s="23"/>
      <c r="D17" s="4" t="s">
        <v>24</v>
      </c>
      <c r="E17" s="4">
        <f t="shared" si="1"/>
        <v>0.96794758695319705</v>
      </c>
      <c r="F17" s="23"/>
      <c r="G17" s="4" t="s">
        <v>24</v>
      </c>
      <c r="H17" s="4">
        <f t="shared" si="2"/>
        <v>0.79862590047963811</v>
      </c>
      <c r="I17" s="23"/>
      <c r="J17" s="4" t="s">
        <v>26</v>
      </c>
      <c r="K17" s="4">
        <f t="shared" si="3"/>
        <v>0.242430963558839</v>
      </c>
      <c r="L17" s="23"/>
      <c r="M17" s="22" t="s">
        <v>24</v>
      </c>
      <c r="N17" s="4">
        <f t="shared" si="4"/>
        <v>0.17695221688108401</v>
      </c>
      <c r="O17" s="23"/>
      <c r="P17" s="4" t="s">
        <v>26</v>
      </c>
      <c r="Q17" s="4">
        <f t="shared" si="5"/>
        <v>0.60835074696305602</v>
      </c>
      <c r="R17" s="23"/>
      <c r="S17" s="4" t="s">
        <v>26</v>
      </c>
      <c r="T17" s="4">
        <f t="shared" si="6"/>
        <v>0.67108025439407593</v>
      </c>
      <c r="X17" s="4" t="s">
        <v>9</v>
      </c>
      <c r="Y17" s="4">
        <f t="shared" si="8"/>
        <v>0.70663406524564709</v>
      </c>
      <c r="Z17" s="4">
        <f t="shared" si="8"/>
        <v>0.23319433090583502</v>
      </c>
      <c r="AA17" s="4">
        <f t="shared" si="8"/>
        <v>0.87984000190103206</v>
      </c>
      <c r="AB17" s="4">
        <f t="shared" si="8"/>
        <v>0.73592681284521599</v>
      </c>
      <c r="AC17" s="4">
        <f t="shared" si="8"/>
        <v>0.25182479940852098</v>
      </c>
      <c r="AD17" s="4">
        <f t="shared" si="8"/>
        <v>0</v>
      </c>
      <c r="AE17" s="4">
        <f t="shared" si="8"/>
        <v>0.61275978741233406</v>
      </c>
      <c r="AF17" s="4">
        <f t="shared" si="8"/>
        <v>0.70663406524564709</v>
      </c>
      <c r="AG17" s="4">
        <f t="shared" si="8"/>
        <v>0.60980757030876598</v>
      </c>
      <c r="AH17" s="4">
        <f t="shared" si="8"/>
        <v>0.93861078778537499</v>
      </c>
      <c r="AI17" s="4">
        <f t="shared" si="8"/>
        <v>0.74363569780765904</v>
      </c>
      <c r="AJ17" s="4">
        <f t="shared" si="8"/>
        <v>0.33998994354823997</v>
      </c>
      <c r="AK17" s="4">
        <f t="shared" si="8"/>
        <v>0</v>
      </c>
      <c r="AL17" s="4">
        <f t="shared" si="8"/>
        <v>0.71188774397057397</v>
      </c>
    </row>
    <row r="18" spans="1:38" x14ac:dyDescent="0.2">
      <c r="B18" s="4" t="e">
        <f t="shared" si="0"/>
        <v>#N/A</v>
      </c>
      <c r="C18" s="23"/>
      <c r="D18" s="4" t="s">
        <v>25</v>
      </c>
      <c r="E18" s="4">
        <f t="shared" si="1"/>
        <v>0.75548432751945993</v>
      </c>
      <c r="F18" s="23"/>
      <c r="G18" s="4" t="s">
        <v>25</v>
      </c>
      <c r="H18" s="4">
        <f t="shared" si="2"/>
        <v>0.75433866065300503</v>
      </c>
      <c r="I18" s="23"/>
      <c r="K18" s="4" t="e">
        <f t="shared" si="3"/>
        <v>#N/A</v>
      </c>
      <c r="L18" s="23"/>
      <c r="M18" s="22" t="s">
        <v>25</v>
      </c>
      <c r="N18" s="4">
        <f t="shared" si="4"/>
        <v>0.17064649380381203</v>
      </c>
      <c r="O18" s="23"/>
      <c r="Q18" s="4" t="e">
        <f t="shared" si="5"/>
        <v>#N/A</v>
      </c>
      <c r="R18" s="23"/>
      <c r="T18" s="4" t="e">
        <f t="shared" si="6"/>
        <v>#N/A</v>
      </c>
      <c r="X18" s="4" t="s">
        <v>15</v>
      </c>
      <c r="Y18" s="4">
        <f t="shared" si="8"/>
        <v>0.411999160897839</v>
      </c>
      <c r="Z18" s="4">
        <f t="shared" si="8"/>
        <v>0.37283741169930301</v>
      </c>
      <c r="AA18" s="4">
        <f t="shared" si="8"/>
        <v>0.94020605135734203</v>
      </c>
      <c r="AB18" s="4">
        <f t="shared" si="8"/>
        <v>0.83526967506025007</v>
      </c>
      <c r="AC18" s="4">
        <f t="shared" si="8"/>
        <v>0.34748977437656597</v>
      </c>
      <c r="AD18" s="4">
        <f t="shared" si="8"/>
        <v>0.50773195876288602</v>
      </c>
      <c r="AE18" s="4">
        <f t="shared" si="8"/>
        <v>0.593018776335829</v>
      </c>
      <c r="AF18" s="4">
        <f t="shared" si="8"/>
        <v>0.411999160897839</v>
      </c>
      <c r="AG18" s="4">
        <f t="shared" si="8"/>
        <v>0.49058285648560795</v>
      </c>
      <c r="AH18" s="4">
        <f t="shared" si="8"/>
        <v>0.9531773784683919</v>
      </c>
      <c r="AI18" s="4">
        <f t="shared" si="8"/>
        <v>0.83526967506025007</v>
      </c>
      <c r="AJ18" s="4">
        <f t="shared" si="8"/>
        <v>0.35969455073228601</v>
      </c>
      <c r="AK18" s="4">
        <f t="shared" si="8"/>
        <v>0.50773195876288602</v>
      </c>
      <c r="AL18" s="4">
        <f t="shared" si="8"/>
        <v>0.62924757498667094</v>
      </c>
    </row>
    <row r="19" spans="1:38" x14ac:dyDescent="0.2">
      <c r="A19" s="4" t="s">
        <v>2</v>
      </c>
      <c r="B19" s="4">
        <f t="shared" si="0"/>
        <v>0.74448295411999998</v>
      </c>
      <c r="C19" s="23"/>
      <c r="D19" s="4" t="s">
        <v>26</v>
      </c>
      <c r="E19" s="4">
        <f t="shared" si="1"/>
        <v>0.84843027245629699</v>
      </c>
      <c r="F19" s="23"/>
      <c r="G19" s="4" t="s">
        <v>26</v>
      </c>
      <c r="H19" s="4">
        <f t="shared" si="2"/>
        <v>0.55260326796497605</v>
      </c>
      <c r="I19" s="23"/>
      <c r="J19" s="4" t="s">
        <v>2</v>
      </c>
      <c r="K19" s="4">
        <f t="shared" si="3"/>
        <v>0.57032003590972902</v>
      </c>
      <c r="L19" s="23"/>
      <c r="M19" s="22" t="s">
        <v>26</v>
      </c>
      <c r="N19" s="4">
        <f t="shared" si="4"/>
        <v>0.58667362020589098</v>
      </c>
      <c r="O19" s="23"/>
      <c r="P19" s="4" t="s">
        <v>2</v>
      </c>
      <c r="Q19" s="4">
        <f t="shared" si="5"/>
        <v>0.697306509146147</v>
      </c>
      <c r="R19" s="23"/>
      <c r="S19" s="4" t="s">
        <v>2</v>
      </c>
      <c r="T19" s="4">
        <f t="shared" si="6"/>
        <v>0.75236534661425292</v>
      </c>
      <c r="X19" s="4" t="s">
        <v>6</v>
      </c>
      <c r="Y19" s="4">
        <f t="shared" si="8"/>
        <v>0.81240704057199598</v>
      </c>
      <c r="Z19" s="4">
        <f t="shared" si="8"/>
        <v>0.47487508427479497</v>
      </c>
      <c r="AA19" s="4">
        <f t="shared" si="8"/>
        <v>0.91481184612715793</v>
      </c>
      <c r="AB19" s="4">
        <f t="shared" si="8"/>
        <v>0.66616021375805501</v>
      </c>
      <c r="AC19" s="4">
        <f t="shared" si="8"/>
        <v>0.92797298004922202</v>
      </c>
      <c r="AD19" s="4">
        <f t="shared" si="8"/>
        <v>2.7025472945776501E-3</v>
      </c>
      <c r="AE19" s="4">
        <f t="shared" si="8"/>
        <v>0.70902134794510308</v>
      </c>
      <c r="AF19" s="4">
        <f t="shared" si="8"/>
        <v>0.81240704057199598</v>
      </c>
      <c r="AG19" s="4">
        <f t="shared" si="8"/>
        <v>0.47487508427479497</v>
      </c>
      <c r="AH19" s="4">
        <f t="shared" si="8"/>
        <v>0.91481184612715793</v>
      </c>
      <c r="AI19" s="4">
        <f t="shared" si="8"/>
        <v>0.66616021375805501</v>
      </c>
      <c r="AJ19" s="4">
        <f t="shared" si="8"/>
        <v>0.990181703932554</v>
      </c>
      <c r="AK19" s="4">
        <f t="shared" si="8"/>
        <v>0.75273417284802402</v>
      </c>
      <c r="AL19" s="4">
        <f t="shared" si="8"/>
        <v>0.79004418732833404</v>
      </c>
    </row>
    <row r="20" spans="1:38" x14ac:dyDescent="0.2">
      <c r="A20" s="4" t="s">
        <v>5</v>
      </c>
      <c r="B20" s="4">
        <f t="shared" si="0"/>
        <v>0.65401522461670392</v>
      </c>
      <c r="C20" s="23"/>
      <c r="E20" s="4" t="e">
        <f t="shared" si="1"/>
        <v>#N/A</v>
      </c>
      <c r="F20" s="23"/>
      <c r="H20" s="4" t="e">
        <f t="shared" si="2"/>
        <v>#N/A</v>
      </c>
      <c r="I20" s="23"/>
      <c r="J20" s="4" t="s">
        <v>5</v>
      </c>
      <c r="K20" s="4">
        <f t="shared" si="3"/>
        <v>0.39622351267161399</v>
      </c>
      <c r="L20" s="23"/>
      <c r="N20" s="4" t="e">
        <f t="shared" si="4"/>
        <v>#N/A</v>
      </c>
      <c r="O20" s="23"/>
      <c r="P20" s="4" t="s">
        <v>5</v>
      </c>
      <c r="Q20" s="4">
        <f t="shared" si="5"/>
        <v>0.62858948655383307</v>
      </c>
      <c r="R20" s="23"/>
      <c r="S20" s="4" t="s">
        <v>5</v>
      </c>
      <c r="T20" s="4">
        <f t="shared" si="6"/>
        <v>0.67010138372990502</v>
      </c>
      <c r="X20" s="4" t="s">
        <v>10</v>
      </c>
      <c r="Y20" s="4">
        <f t="shared" si="8"/>
        <v>0.69213656988376993</v>
      </c>
      <c r="Z20" s="4">
        <f t="shared" si="8"/>
        <v>0.36112385542168601</v>
      </c>
      <c r="AA20" s="4">
        <f t="shared" si="8"/>
        <v>0.79474316211408702</v>
      </c>
      <c r="AB20" s="4">
        <f t="shared" si="8"/>
        <v>0.70951232839163692</v>
      </c>
      <c r="AC20" s="4">
        <f t="shared" si="8"/>
        <v>0.55182811273542498</v>
      </c>
      <c r="AD20" s="4">
        <f t="shared" si="8"/>
        <v>0</v>
      </c>
      <c r="AE20" s="4">
        <f t="shared" si="8"/>
        <v>0.64525670879984798</v>
      </c>
      <c r="AF20" s="4">
        <f t="shared" si="8"/>
        <v>0.69213656988376993</v>
      </c>
      <c r="AG20" s="4">
        <f t="shared" si="8"/>
        <v>0.68039469879518</v>
      </c>
      <c r="AH20" s="4">
        <f t="shared" si="8"/>
        <v>0.87476655148558291</v>
      </c>
      <c r="AI20" s="4">
        <f t="shared" si="8"/>
        <v>0.71582394555418705</v>
      </c>
      <c r="AJ20" s="4">
        <f t="shared" si="8"/>
        <v>0.58834266434800708</v>
      </c>
      <c r="AK20" s="4">
        <f t="shared" si="8"/>
        <v>0</v>
      </c>
      <c r="AL20" s="4">
        <f t="shared" si="8"/>
        <v>0.74022281034912296</v>
      </c>
    </row>
    <row r="21" spans="1:38" x14ac:dyDescent="0.2">
      <c r="A21" s="4" t="s">
        <v>11</v>
      </c>
      <c r="B21" s="4">
        <f t="shared" si="0"/>
        <v>0.33787311315401197</v>
      </c>
      <c r="C21" s="23"/>
      <c r="D21" s="4" t="s">
        <v>2</v>
      </c>
      <c r="E21" s="4">
        <f t="shared" si="1"/>
        <v>0.905136535581474</v>
      </c>
      <c r="F21" s="23"/>
      <c r="G21" s="4" t="s">
        <v>2</v>
      </c>
      <c r="H21" s="4">
        <f t="shared" si="2"/>
        <v>0.67957567957567899</v>
      </c>
      <c r="I21" s="23"/>
      <c r="J21" s="4" t="s">
        <v>11</v>
      </c>
      <c r="K21" s="4">
        <f t="shared" si="3"/>
        <v>0.38020284510010499</v>
      </c>
      <c r="L21" s="23"/>
      <c r="M21" s="22" t="s">
        <v>2</v>
      </c>
      <c r="N21" s="4">
        <f t="shared" si="4"/>
        <v>0.276039683546981</v>
      </c>
      <c r="O21" s="23"/>
      <c r="P21" s="4" t="s">
        <v>11</v>
      </c>
      <c r="Q21" s="4">
        <f t="shared" si="5"/>
        <v>0.51956216745638795</v>
      </c>
      <c r="R21" s="23"/>
      <c r="S21" s="4" t="s">
        <v>11</v>
      </c>
      <c r="T21" s="4">
        <f t="shared" si="6"/>
        <v>0.520290123620192</v>
      </c>
      <c r="X21" s="4" t="s">
        <v>28</v>
      </c>
      <c r="Y21" s="4">
        <f t="shared" si="8"/>
        <v>0.64091858037578209</v>
      </c>
      <c r="Z21" s="4">
        <f t="shared" si="8"/>
        <v>2.6162790697674399E-2</v>
      </c>
      <c r="AA21" s="4">
        <f t="shared" si="8"/>
        <v>0.74556489262371595</v>
      </c>
      <c r="AB21" s="4">
        <f t="shared" si="8"/>
        <v>1</v>
      </c>
      <c r="AC21" s="4">
        <f t="shared" si="8"/>
        <v>0</v>
      </c>
      <c r="AD21" s="4">
        <f t="shared" si="8"/>
        <v>0</v>
      </c>
      <c r="AE21" s="4">
        <f t="shared" si="8"/>
        <v>0.48672257162823201</v>
      </c>
      <c r="AF21" s="4">
        <f t="shared" si="8"/>
        <v>0.64091858037578209</v>
      </c>
      <c r="AG21" s="4">
        <f t="shared" si="8"/>
        <v>1</v>
      </c>
      <c r="AH21" s="4">
        <f t="shared" si="8"/>
        <v>1</v>
      </c>
      <c r="AI21" s="4">
        <f t="shared" si="8"/>
        <v>1</v>
      </c>
      <c r="AJ21" s="4">
        <f t="shared" si="8"/>
        <v>1</v>
      </c>
      <c r="AK21" s="4">
        <f t="shared" si="8"/>
        <v>1</v>
      </c>
      <c r="AL21" s="4">
        <f t="shared" si="8"/>
        <v>0.90985324947589008</v>
      </c>
    </row>
    <row r="22" spans="1:38" x14ac:dyDescent="0.2">
      <c r="A22" s="4" t="s">
        <v>13</v>
      </c>
      <c r="B22" s="4">
        <f t="shared" si="0"/>
        <v>0.74091060047759794</v>
      </c>
      <c r="C22" s="23"/>
      <c r="D22" s="4" t="s">
        <v>5</v>
      </c>
      <c r="E22" s="4">
        <f t="shared" si="1"/>
        <v>0.79148350281173707</v>
      </c>
      <c r="F22" s="23"/>
      <c r="G22" s="4" t="s">
        <v>5</v>
      </c>
      <c r="H22" s="4">
        <f t="shared" si="2"/>
        <v>0.62869269377168402</v>
      </c>
      <c r="I22" s="23"/>
      <c r="J22" s="4" t="s">
        <v>13</v>
      </c>
      <c r="K22" s="4">
        <f t="shared" si="3"/>
        <v>0.38897541255218998</v>
      </c>
      <c r="L22" s="23"/>
      <c r="M22" s="22" t="s">
        <v>5</v>
      </c>
      <c r="N22" s="4">
        <f t="shared" si="4"/>
        <v>0.72411786104037801</v>
      </c>
      <c r="O22" s="23"/>
      <c r="P22" s="4" t="s">
        <v>13</v>
      </c>
      <c r="Q22" s="4">
        <f t="shared" si="5"/>
        <v>0.62215578693885298</v>
      </c>
      <c r="R22" s="23"/>
      <c r="S22" s="4" t="s">
        <v>13</v>
      </c>
      <c r="T22" s="4">
        <f t="shared" si="6"/>
        <v>0.62905851929891698</v>
      </c>
      <c r="X22" s="4" t="s">
        <v>13</v>
      </c>
      <c r="Y22" s="4">
        <f t="shared" si="8"/>
        <v>0.74091060047759794</v>
      </c>
      <c r="Z22" s="4">
        <f t="shared" si="8"/>
        <v>0.38897541255218998</v>
      </c>
      <c r="AA22" s="4">
        <f t="shared" si="8"/>
        <v>0.837327433428529</v>
      </c>
      <c r="AB22" s="4">
        <f t="shared" si="8"/>
        <v>0.68418238753532412</v>
      </c>
      <c r="AC22" s="4">
        <f t="shared" si="8"/>
        <v>0.47356661682933698</v>
      </c>
      <c r="AD22" s="4">
        <f t="shared" si="8"/>
        <v>3.0860927152317797E-2</v>
      </c>
      <c r="AE22" s="4">
        <f t="shared" si="8"/>
        <v>0.62215578693885298</v>
      </c>
      <c r="AF22" s="4">
        <f t="shared" si="8"/>
        <v>0.74091060047759794</v>
      </c>
      <c r="AG22" s="4">
        <f t="shared" si="8"/>
        <v>0.38897541255218998</v>
      </c>
      <c r="AH22" s="4">
        <f t="shared" si="8"/>
        <v>0.837327433428529</v>
      </c>
      <c r="AI22" s="4">
        <f t="shared" si="8"/>
        <v>0.68418238753532412</v>
      </c>
      <c r="AJ22" s="4">
        <f t="shared" si="8"/>
        <v>0.50746719975809196</v>
      </c>
      <c r="AK22" s="4">
        <f t="shared" si="8"/>
        <v>3.0860927152317797E-2</v>
      </c>
      <c r="AL22" s="4">
        <f t="shared" si="8"/>
        <v>0.62905851929891698</v>
      </c>
    </row>
    <row r="23" spans="1:38" x14ac:dyDescent="0.2">
      <c r="A23" s="4" t="s">
        <v>15</v>
      </c>
      <c r="B23" s="4">
        <f t="shared" si="0"/>
        <v>0.411999160897839</v>
      </c>
      <c r="C23" s="23"/>
      <c r="D23" s="4" t="s">
        <v>11</v>
      </c>
      <c r="E23" s="4">
        <f t="shared" si="1"/>
        <v>0.88349085059320298</v>
      </c>
      <c r="F23" s="23"/>
      <c r="G23" s="4" t="s">
        <v>11</v>
      </c>
      <c r="H23" s="4">
        <f t="shared" si="2"/>
        <v>0.88823751891074099</v>
      </c>
      <c r="I23" s="23"/>
      <c r="J23" s="4" t="s">
        <v>15</v>
      </c>
      <c r="K23" s="4">
        <f t="shared" si="3"/>
        <v>0.37283741169930301</v>
      </c>
      <c r="L23" s="23"/>
      <c r="M23" s="22" t="s">
        <v>11</v>
      </c>
      <c r="N23" s="4">
        <f t="shared" si="4"/>
        <v>9.8396010243968102E-2</v>
      </c>
      <c r="O23" s="23"/>
      <c r="P23" s="4" t="s">
        <v>15</v>
      </c>
      <c r="Q23" s="4">
        <f t="shared" si="5"/>
        <v>0.593018776335829</v>
      </c>
      <c r="R23" s="23"/>
      <c r="S23" s="4" t="s">
        <v>15</v>
      </c>
      <c r="T23" s="4">
        <f t="shared" si="6"/>
        <v>0.62924757498667094</v>
      </c>
      <c r="X23" s="4" t="s">
        <v>14</v>
      </c>
      <c r="Y23" s="4">
        <f t="shared" si="8"/>
        <v>0.95539182853315396</v>
      </c>
      <c r="Z23" s="4">
        <f t="shared" si="8"/>
        <v>0.33239495798319296</v>
      </c>
      <c r="AA23" s="4">
        <f t="shared" si="8"/>
        <v>0.7782874617736999</v>
      </c>
      <c r="AB23" s="4">
        <f t="shared" si="8"/>
        <v>0.82385874246339297</v>
      </c>
      <c r="AC23" s="4">
        <f t="shared" si="8"/>
        <v>0.34405822081777204</v>
      </c>
      <c r="AD23" s="4">
        <f t="shared" si="8"/>
        <v>0</v>
      </c>
      <c r="AE23" s="4">
        <f t="shared" si="8"/>
        <v>0.68221371388792207</v>
      </c>
      <c r="AF23" s="4">
        <f t="shared" si="8"/>
        <v>0.95539182853315396</v>
      </c>
      <c r="AG23" s="4">
        <f t="shared" si="8"/>
        <v>0.87201680672268911</v>
      </c>
      <c r="AH23" s="4">
        <f t="shared" si="8"/>
        <v>0.94776758409785899</v>
      </c>
      <c r="AI23" s="4">
        <f t="shared" si="8"/>
        <v>0.82385874246339297</v>
      </c>
      <c r="AJ23" s="4">
        <f t="shared" si="8"/>
        <v>0.99061572345111504</v>
      </c>
      <c r="AK23" s="4">
        <f t="shared" si="8"/>
        <v>0.82397959183673397</v>
      </c>
      <c r="AL23" s="4">
        <f t="shared" si="8"/>
        <v>0.92961882067346702</v>
      </c>
    </row>
    <row r="24" spans="1:38" x14ac:dyDescent="0.2">
      <c r="A24" s="4" t="s">
        <v>22</v>
      </c>
      <c r="B24" s="4">
        <f t="shared" si="0"/>
        <v>0.82296282026584389</v>
      </c>
      <c r="C24" s="23"/>
      <c r="D24" s="4" t="s">
        <v>13</v>
      </c>
      <c r="E24" s="4">
        <f t="shared" si="1"/>
        <v>0.837327433428529</v>
      </c>
      <c r="F24" s="23"/>
      <c r="G24" s="4" t="s">
        <v>13</v>
      </c>
      <c r="H24" s="4">
        <f t="shared" si="2"/>
        <v>0.68418238753532412</v>
      </c>
      <c r="I24" s="23"/>
      <c r="J24" s="4" t="s">
        <v>22</v>
      </c>
      <c r="K24" s="4">
        <f t="shared" si="3"/>
        <v>0.75546066310447302</v>
      </c>
      <c r="L24" s="23"/>
      <c r="M24" s="22" t="s">
        <v>13</v>
      </c>
      <c r="N24" s="4">
        <f t="shared" si="4"/>
        <v>0.47356661682933698</v>
      </c>
      <c r="O24" s="23"/>
      <c r="P24" s="4" t="s">
        <v>22</v>
      </c>
      <c r="Q24" s="4">
        <f t="shared" si="5"/>
        <v>0.63621767054330802</v>
      </c>
      <c r="R24" s="23"/>
      <c r="S24" s="4" t="s">
        <v>22</v>
      </c>
      <c r="T24" s="4">
        <f t="shared" si="6"/>
        <v>0.70497020193253401</v>
      </c>
      <c r="X24" s="4" t="s">
        <v>12</v>
      </c>
      <c r="Y24" s="4">
        <f t="shared" si="8"/>
        <v>0.51598129582234797</v>
      </c>
      <c r="Z24" s="4">
        <f t="shared" si="8"/>
        <v>0.22964682473884898</v>
      </c>
      <c r="AA24" s="4">
        <f t="shared" si="8"/>
        <v>0.75170679123248207</v>
      </c>
      <c r="AB24" s="4">
        <f t="shared" si="8"/>
        <v>0.74287321830457598</v>
      </c>
      <c r="AC24" s="4">
        <f t="shared" si="8"/>
        <v>0.35447410912094901</v>
      </c>
      <c r="AD24" s="4">
        <f t="shared" si="8"/>
        <v>0</v>
      </c>
      <c r="AE24" s="4">
        <f t="shared" si="8"/>
        <v>0.50924387636575608</v>
      </c>
      <c r="AF24" s="4">
        <f t="shared" ref="Z24:AL34" si="9">AF59/100</f>
        <v>0.51634691246367803</v>
      </c>
      <c r="AG24" s="4">
        <f t="shared" si="9"/>
        <v>0.35038412645774597</v>
      </c>
      <c r="AH24" s="4">
        <f t="shared" si="9"/>
        <v>0.75294099267290504</v>
      </c>
      <c r="AI24" s="4">
        <f t="shared" si="9"/>
        <v>0.79097899474868694</v>
      </c>
      <c r="AJ24" s="4">
        <f t="shared" si="9"/>
        <v>0.37458225376440901</v>
      </c>
      <c r="AK24" s="4">
        <f t="shared" si="9"/>
        <v>0</v>
      </c>
      <c r="AL24" s="4">
        <f t="shared" si="9"/>
        <v>0.53724622724895699</v>
      </c>
    </row>
    <row r="25" spans="1:38" x14ac:dyDescent="0.2">
      <c r="A25" s="4" t="s">
        <v>23</v>
      </c>
      <c r="B25" s="4">
        <f t="shared" si="0"/>
        <v>0.63904845078045203</v>
      </c>
      <c r="C25" s="23"/>
      <c r="D25" s="4" t="s">
        <v>15</v>
      </c>
      <c r="E25" s="4">
        <f t="shared" si="1"/>
        <v>0.94020605135734203</v>
      </c>
      <c r="F25" s="23"/>
      <c r="G25" s="4" t="s">
        <v>15</v>
      </c>
      <c r="H25" s="4">
        <f t="shared" si="2"/>
        <v>0.83526967506025007</v>
      </c>
      <c r="I25" s="23"/>
      <c r="J25" s="4" t="s">
        <v>23</v>
      </c>
      <c r="K25" s="4">
        <f t="shared" si="3"/>
        <v>0.49928721488595401</v>
      </c>
      <c r="L25" s="23"/>
      <c r="M25" s="22" t="s">
        <v>15</v>
      </c>
      <c r="N25" s="4">
        <f t="shared" si="4"/>
        <v>0.34748977437656597</v>
      </c>
      <c r="O25" s="23"/>
      <c r="P25" s="4" t="s">
        <v>23</v>
      </c>
      <c r="Q25" s="4">
        <f t="shared" si="5"/>
        <v>0.62389417431306304</v>
      </c>
      <c r="R25" s="23"/>
      <c r="S25" s="4" t="s">
        <v>23</v>
      </c>
      <c r="T25" s="4">
        <f t="shared" si="6"/>
        <v>0.65035510387154505</v>
      </c>
      <c r="X25" s="4" t="s">
        <v>16</v>
      </c>
      <c r="Y25" s="4">
        <f t="shared" si="8"/>
        <v>0.171743846081297</v>
      </c>
      <c r="Z25" s="4">
        <f t="shared" si="9"/>
        <v>0.28878365342453699</v>
      </c>
      <c r="AA25" s="4">
        <f t="shared" si="9"/>
        <v>0.72731775406366694</v>
      </c>
      <c r="AB25" s="4">
        <f t="shared" si="9"/>
        <v>0.30199999999999999</v>
      </c>
      <c r="AC25" s="4">
        <f t="shared" si="9"/>
        <v>0</v>
      </c>
      <c r="AD25" s="4">
        <f t="shared" si="9"/>
        <v>8.5889570552147201E-2</v>
      </c>
      <c r="AE25" s="4">
        <f t="shared" si="9"/>
        <v>0.422567742662385</v>
      </c>
      <c r="AF25" s="4">
        <f t="shared" si="9"/>
        <v>0.26662265396585799</v>
      </c>
      <c r="AG25" s="4">
        <f t="shared" si="9"/>
        <v>0.29553626238709102</v>
      </c>
      <c r="AH25" s="4">
        <f t="shared" si="9"/>
        <v>0.73119005808455995</v>
      </c>
      <c r="AI25" s="4">
        <f t="shared" si="9"/>
        <v>0.30199999999999999</v>
      </c>
      <c r="AJ25" s="4">
        <f t="shared" si="9"/>
        <v>2.84380305602716E-2</v>
      </c>
      <c r="AK25" s="4">
        <f t="shared" si="9"/>
        <v>8.5889570552147201E-2</v>
      </c>
      <c r="AL25" s="4">
        <f t="shared" si="9"/>
        <v>0.44703584774566602</v>
      </c>
    </row>
    <row r="26" spans="1:38" x14ac:dyDescent="0.2">
      <c r="B26" s="4" t="e">
        <f t="shared" si="0"/>
        <v>#N/A</v>
      </c>
      <c r="C26" s="23"/>
      <c r="D26" s="4" t="s">
        <v>22</v>
      </c>
      <c r="E26" s="4">
        <f t="shared" si="1"/>
        <v>0.73526621749811394</v>
      </c>
      <c r="F26" s="23"/>
      <c r="G26" s="4" t="s">
        <v>22</v>
      </c>
      <c r="H26" s="4">
        <f t="shared" si="2"/>
        <v>0.403842318686432</v>
      </c>
      <c r="I26" s="23"/>
      <c r="K26" s="4" t="e">
        <f t="shared" si="3"/>
        <v>#N/A</v>
      </c>
      <c r="L26" s="23"/>
      <c r="M26" s="22" t="s">
        <v>22</v>
      </c>
      <c r="N26" s="4">
        <f t="shared" si="4"/>
        <v>0.15580184514203899</v>
      </c>
      <c r="O26" s="23"/>
      <c r="Q26" s="4" t="e">
        <f t="shared" si="5"/>
        <v>#N/A</v>
      </c>
      <c r="R26" s="23"/>
      <c r="T26" s="4" t="e">
        <f t="shared" si="6"/>
        <v>#N/A</v>
      </c>
      <c r="X26" s="4" t="s">
        <v>17</v>
      </c>
      <c r="Y26" s="4">
        <f t="shared" si="8"/>
        <v>0.82751937984496093</v>
      </c>
      <c r="Z26" s="4">
        <f t="shared" si="9"/>
        <v>0.50675675675675602</v>
      </c>
      <c r="AA26" s="4">
        <f t="shared" si="9"/>
        <v>0.88636363636363602</v>
      </c>
      <c r="AB26" s="4">
        <f t="shared" si="9"/>
        <v>0.91191709844559499</v>
      </c>
      <c r="AC26" s="4">
        <f t="shared" si="9"/>
        <v>0.30542986425339302</v>
      </c>
      <c r="AD26" s="4">
        <f t="shared" si="9"/>
        <v>0</v>
      </c>
      <c r="AE26" s="4">
        <f t="shared" si="9"/>
        <v>0.71943231441047995</v>
      </c>
      <c r="AF26" s="4">
        <f t="shared" si="9"/>
        <v>0.82751937984496093</v>
      </c>
      <c r="AG26" s="4">
        <f t="shared" si="9"/>
        <v>0.98225225225225199</v>
      </c>
      <c r="AH26" s="4">
        <f t="shared" si="9"/>
        <v>0.99545454545454504</v>
      </c>
      <c r="AI26" s="4">
        <f t="shared" si="9"/>
        <v>0.91191709844559499</v>
      </c>
      <c r="AJ26" s="4">
        <f t="shared" si="9"/>
        <v>0.98959276018099507</v>
      </c>
      <c r="AK26" s="4">
        <f t="shared" si="9"/>
        <v>0</v>
      </c>
      <c r="AL26" s="4">
        <f t="shared" si="9"/>
        <v>0.95171761280931511</v>
      </c>
    </row>
    <row r="27" spans="1:38" x14ac:dyDescent="0.2">
      <c r="A27" s="4" t="s">
        <v>1</v>
      </c>
      <c r="B27" s="4">
        <f t="shared" si="0"/>
        <v>0.59453109234006907</v>
      </c>
      <c r="C27" s="23"/>
      <c r="D27" s="4" t="s">
        <v>23</v>
      </c>
      <c r="E27" s="4">
        <f t="shared" si="1"/>
        <v>0.80203891033070407</v>
      </c>
      <c r="F27" s="23"/>
      <c r="G27" s="4" t="s">
        <v>23</v>
      </c>
      <c r="H27" s="4">
        <f t="shared" si="2"/>
        <v>0.58357225304389904</v>
      </c>
      <c r="I27" s="23"/>
      <c r="J27" s="4" t="s">
        <v>1</v>
      </c>
      <c r="K27" s="4">
        <f t="shared" si="3"/>
        <v>0.39171045565114804</v>
      </c>
      <c r="L27" s="23"/>
      <c r="M27" s="22" t="s">
        <v>23</v>
      </c>
      <c r="N27" s="4">
        <f t="shared" si="4"/>
        <v>0.26328108097476499</v>
      </c>
      <c r="O27" s="23"/>
      <c r="P27" s="4" t="s">
        <v>16</v>
      </c>
      <c r="Q27" s="4">
        <f t="shared" si="5"/>
        <v>0.422567742662385</v>
      </c>
      <c r="R27" s="23"/>
      <c r="S27" s="4" t="s">
        <v>16</v>
      </c>
      <c r="T27" s="4">
        <f t="shared" si="6"/>
        <v>0.44703584774566602</v>
      </c>
      <c r="X27" s="4" t="s">
        <v>27</v>
      </c>
      <c r="Y27" s="4">
        <f t="shared" si="8"/>
        <v>0.87390318024226299</v>
      </c>
      <c r="Z27" s="4">
        <f t="shared" si="9"/>
        <v>0.376137984526697</v>
      </c>
      <c r="AA27" s="4">
        <f t="shared" si="9"/>
        <v>0.84942094766740894</v>
      </c>
      <c r="AB27" s="4">
        <f t="shared" si="9"/>
        <v>0.789440890587355</v>
      </c>
      <c r="AC27" s="4">
        <f t="shared" si="9"/>
        <v>8.4872127758800986E-2</v>
      </c>
      <c r="AD27" s="4">
        <f t="shared" si="9"/>
        <v>0</v>
      </c>
      <c r="AE27" s="4">
        <f t="shared" si="9"/>
        <v>0.57531343032962301</v>
      </c>
      <c r="AF27" s="4">
        <f t="shared" si="9"/>
        <v>0.87390318024226299</v>
      </c>
      <c r="AG27" s="4">
        <f t="shared" si="9"/>
        <v>0.91202434711732394</v>
      </c>
      <c r="AH27" s="4">
        <f t="shared" si="9"/>
        <v>0.98558810151625498</v>
      </c>
      <c r="AI27" s="4">
        <f t="shared" si="9"/>
        <v>0.79234859184182094</v>
      </c>
      <c r="AJ27" s="4">
        <f t="shared" si="9"/>
        <v>0.700549554432358</v>
      </c>
      <c r="AK27" s="4">
        <f t="shared" si="9"/>
        <v>0</v>
      </c>
      <c r="AL27" s="4">
        <f t="shared" si="9"/>
        <v>0.88099901315382001</v>
      </c>
    </row>
    <row r="28" spans="1:38" x14ac:dyDescent="0.2">
      <c r="A28" s="4" t="s">
        <v>16</v>
      </c>
      <c r="B28" s="4">
        <f t="shared" si="0"/>
        <v>0.171743846081297</v>
      </c>
      <c r="C28" s="23"/>
      <c r="E28" s="4" t="e">
        <f t="shared" si="1"/>
        <v>#N/A</v>
      </c>
      <c r="F28" s="23"/>
      <c r="H28" s="4" t="e">
        <f t="shared" si="2"/>
        <v>#N/A</v>
      </c>
      <c r="I28" s="23"/>
      <c r="J28" s="4" t="s">
        <v>16</v>
      </c>
      <c r="K28" s="4">
        <f t="shared" si="3"/>
        <v>0.28878365342453699</v>
      </c>
      <c r="L28" s="23"/>
      <c r="N28" s="4" t="e">
        <f t="shared" si="4"/>
        <v>#N/A</v>
      </c>
      <c r="O28" s="23"/>
      <c r="P28" s="4" t="s">
        <v>21</v>
      </c>
      <c r="Q28" s="4">
        <f t="shared" si="5"/>
        <v>0.49978337749745499</v>
      </c>
      <c r="R28" s="23"/>
      <c r="S28" s="4" t="s">
        <v>21</v>
      </c>
      <c r="T28" s="4">
        <f t="shared" si="6"/>
        <v>0.54393406615550399</v>
      </c>
      <c r="X28" s="4" t="s">
        <v>19</v>
      </c>
      <c r="Y28" s="4">
        <f t="shared" si="8"/>
        <v>0.45000709145567597</v>
      </c>
      <c r="Z28" s="4">
        <f t="shared" si="9"/>
        <v>0.22583667527540702</v>
      </c>
      <c r="AA28" s="4">
        <f t="shared" si="9"/>
        <v>0.58688442384473394</v>
      </c>
      <c r="AB28" s="4">
        <f t="shared" si="9"/>
        <v>0.45058231290314699</v>
      </c>
      <c r="AC28" s="4">
        <f t="shared" si="9"/>
        <v>0.27237350485551803</v>
      </c>
      <c r="AD28" s="4">
        <f t="shared" si="9"/>
        <v>0</v>
      </c>
      <c r="AE28" s="4">
        <f t="shared" si="9"/>
        <v>0.41241095315259602</v>
      </c>
      <c r="AF28" s="4">
        <f t="shared" si="9"/>
        <v>0.45927696815704599</v>
      </c>
      <c r="AG28" s="4">
        <f t="shared" si="9"/>
        <v>0.25861277747892197</v>
      </c>
      <c r="AH28" s="4">
        <f t="shared" si="9"/>
        <v>0.690255227771012</v>
      </c>
      <c r="AI28" s="4">
        <f t="shared" si="9"/>
        <v>0.45069157244716995</v>
      </c>
      <c r="AJ28" s="4">
        <f t="shared" si="9"/>
        <v>0.72677899988157191</v>
      </c>
      <c r="AK28" s="4">
        <f t="shared" si="9"/>
        <v>0</v>
      </c>
      <c r="AL28" s="4">
        <f t="shared" si="9"/>
        <v>0.55850503659031603</v>
      </c>
    </row>
    <row r="29" spans="1:38" x14ac:dyDescent="0.2">
      <c r="A29" s="4" t="s">
        <v>21</v>
      </c>
      <c r="B29" s="4">
        <f t="shared" si="0"/>
        <v>0.59965648035496999</v>
      </c>
      <c r="C29" s="23"/>
      <c r="D29" s="4" t="s">
        <v>16</v>
      </c>
      <c r="E29" s="4">
        <f t="shared" si="1"/>
        <v>0.72731775406366694</v>
      </c>
      <c r="F29" s="23"/>
      <c r="G29" s="4" t="s">
        <v>16</v>
      </c>
      <c r="H29" s="4">
        <f t="shared" si="2"/>
        <v>0.30199999999999999</v>
      </c>
      <c r="I29" s="23"/>
      <c r="J29" s="4" t="s">
        <v>21</v>
      </c>
      <c r="K29" s="4">
        <f t="shared" si="3"/>
        <v>0.40335712492378301</v>
      </c>
      <c r="L29" s="23"/>
      <c r="M29" s="22" t="s">
        <v>16</v>
      </c>
      <c r="N29" s="4">
        <f t="shared" si="4"/>
        <v>0</v>
      </c>
      <c r="O29" s="23"/>
      <c r="Q29" s="4" t="e">
        <f t="shared" si="5"/>
        <v>#N/A</v>
      </c>
      <c r="R29" s="23"/>
      <c r="T29" s="4" t="e">
        <f t="shared" si="6"/>
        <v>#N/A</v>
      </c>
      <c r="X29" s="4" t="s">
        <v>20</v>
      </c>
      <c r="Y29" s="4">
        <f t="shared" si="8"/>
        <v>0.59655679025536901</v>
      </c>
      <c r="Z29" s="4">
        <f t="shared" si="9"/>
        <v>0.26084287192080902</v>
      </c>
      <c r="AA29" s="4">
        <f t="shared" si="9"/>
        <v>0.71250183698620706</v>
      </c>
      <c r="AB29" s="4">
        <f t="shared" si="9"/>
        <v>0.70967741935483797</v>
      </c>
      <c r="AC29" s="4">
        <f t="shared" si="9"/>
        <v>0.78041172800998093</v>
      </c>
      <c r="AD29" s="4">
        <f t="shared" si="9"/>
        <v>0</v>
      </c>
      <c r="AE29" s="4">
        <f t="shared" si="9"/>
        <v>0.58408660410591606</v>
      </c>
      <c r="AF29" s="4">
        <f t="shared" si="9"/>
        <v>0.59655679025536901</v>
      </c>
      <c r="AG29" s="4">
        <f t="shared" si="9"/>
        <v>0.38059034114642398</v>
      </c>
      <c r="AH29" s="4">
        <f t="shared" si="9"/>
        <v>0.75194065770653906</v>
      </c>
      <c r="AI29" s="4">
        <f t="shared" si="9"/>
        <v>0.70967741935483797</v>
      </c>
      <c r="AJ29" s="4">
        <f t="shared" si="9"/>
        <v>0.78435653737477495</v>
      </c>
      <c r="AK29" s="4">
        <f t="shared" si="9"/>
        <v>0</v>
      </c>
      <c r="AL29" s="4">
        <f t="shared" si="9"/>
        <v>0.62881345324356597</v>
      </c>
    </row>
    <row r="30" spans="1:38" x14ac:dyDescent="0.2">
      <c r="B30" s="4" t="e">
        <f t="shared" si="0"/>
        <v>#N/A</v>
      </c>
      <c r="C30" s="23"/>
      <c r="E30" s="4" t="e">
        <f t="shared" si="1"/>
        <v>#N/A</v>
      </c>
      <c r="F30" s="23"/>
      <c r="H30" s="4" t="e">
        <f t="shared" si="2"/>
        <v>#N/A</v>
      </c>
      <c r="I30" s="23"/>
      <c r="K30" s="4" t="e">
        <f t="shared" si="3"/>
        <v>#N/A</v>
      </c>
      <c r="L30" s="23"/>
      <c r="M30" s="22"/>
      <c r="N30" s="4" t="e">
        <f t="shared" si="4"/>
        <v>#N/A</v>
      </c>
      <c r="O30" s="23"/>
      <c r="P30" s="4" t="s">
        <v>1</v>
      </c>
      <c r="Q30" s="4">
        <f t="shared" si="5"/>
        <v>0.65134646372509397</v>
      </c>
      <c r="R30" s="23"/>
      <c r="S30" s="4" t="s">
        <v>1</v>
      </c>
      <c r="T30" s="4">
        <f t="shared" si="6"/>
        <v>0.65571972959486902</v>
      </c>
      <c r="X30" s="4" t="s">
        <v>21</v>
      </c>
      <c r="Y30" s="4">
        <f t="shared" si="8"/>
        <v>0.59965648035496999</v>
      </c>
      <c r="Z30" s="4">
        <f t="shared" si="9"/>
        <v>0.40335712492378301</v>
      </c>
      <c r="AA30" s="4">
        <f t="shared" si="9"/>
        <v>0.65503241214602492</v>
      </c>
      <c r="AB30" s="4">
        <f t="shared" si="9"/>
        <v>0.62303096143400305</v>
      </c>
      <c r="AC30" s="4">
        <f t="shared" si="9"/>
        <v>0.32539682539682502</v>
      </c>
      <c r="AD30" s="4">
        <f t="shared" si="9"/>
        <v>0</v>
      </c>
      <c r="AE30" s="4">
        <f t="shared" si="9"/>
        <v>0.49978337749745499</v>
      </c>
      <c r="AF30" s="4">
        <f t="shared" si="9"/>
        <v>0.59965648035496999</v>
      </c>
      <c r="AG30" s="4">
        <f t="shared" si="9"/>
        <v>0.43172769986729298</v>
      </c>
      <c r="AH30" s="4">
        <f t="shared" si="9"/>
        <v>0.68010917775503199</v>
      </c>
      <c r="AI30" s="4">
        <f t="shared" si="9"/>
        <v>0.62303096143400305</v>
      </c>
      <c r="AJ30" s="4">
        <f t="shared" si="9"/>
        <v>0.45202624811563297</v>
      </c>
      <c r="AK30" s="4">
        <f t="shared" si="9"/>
        <v>0</v>
      </c>
      <c r="AL30" s="4">
        <f t="shared" si="9"/>
        <v>0.54393406615550399</v>
      </c>
    </row>
    <row r="31" spans="1:38" x14ac:dyDescent="0.2">
      <c r="A31" s="4" t="s">
        <v>19</v>
      </c>
      <c r="B31" s="4">
        <f t="shared" si="0"/>
        <v>0.45000709145567597</v>
      </c>
      <c r="C31" s="23"/>
      <c r="D31" s="4" t="s">
        <v>19</v>
      </c>
      <c r="E31" s="4">
        <f t="shared" si="1"/>
        <v>0.58688442384473394</v>
      </c>
      <c r="F31" s="23"/>
      <c r="G31" s="4" t="s">
        <v>19</v>
      </c>
      <c r="H31" s="4">
        <f t="shared" si="2"/>
        <v>0.45058231290314699</v>
      </c>
      <c r="I31" s="23"/>
      <c r="J31" s="4" t="s">
        <v>19</v>
      </c>
      <c r="K31" s="4">
        <f t="shared" si="3"/>
        <v>0.22583667527540702</v>
      </c>
      <c r="L31" s="23"/>
      <c r="M31" s="22" t="s">
        <v>19</v>
      </c>
      <c r="N31" s="4">
        <f t="shared" si="4"/>
        <v>0.27237350485551803</v>
      </c>
      <c r="O31" s="23"/>
      <c r="P31" s="4" t="s">
        <v>19</v>
      </c>
      <c r="Q31" s="4">
        <f t="shared" si="5"/>
        <v>0.41241095315259602</v>
      </c>
      <c r="R31" s="23"/>
      <c r="S31" s="4" t="s">
        <v>19</v>
      </c>
      <c r="T31" s="4">
        <f t="shared" si="6"/>
        <v>0.55850503659031603</v>
      </c>
      <c r="X31" s="4" t="s">
        <v>25</v>
      </c>
      <c r="Y31" s="4">
        <f t="shared" si="8"/>
        <v>0.91871921182265992</v>
      </c>
      <c r="Z31" s="4">
        <f t="shared" si="9"/>
        <v>0.34130560969509299</v>
      </c>
      <c r="AA31" s="4">
        <f t="shared" si="9"/>
        <v>0.75548432751945993</v>
      </c>
      <c r="AB31" s="4">
        <f t="shared" si="9"/>
        <v>0.75433866065300503</v>
      </c>
      <c r="AC31" s="4">
        <f t="shared" si="9"/>
        <v>0.17064649380381203</v>
      </c>
      <c r="AD31" s="4">
        <f t="shared" si="9"/>
        <v>0</v>
      </c>
      <c r="AE31" s="4">
        <f t="shared" si="9"/>
        <v>0.56962387037928008</v>
      </c>
      <c r="AF31" s="4">
        <f t="shared" si="9"/>
        <v>0.91871921182265992</v>
      </c>
      <c r="AG31" s="4">
        <f t="shared" si="9"/>
        <v>0.58236157450885007</v>
      </c>
      <c r="AH31" s="4">
        <f t="shared" si="9"/>
        <v>0.75548432751945993</v>
      </c>
      <c r="AI31" s="4">
        <f t="shared" si="9"/>
        <v>0.75433866065300503</v>
      </c>
      <c r="AJ31" s="4">
        <f t="shared" si="9"/>
        <v>1.0018513910317</v>
      </c>
      <c r="AK31" s="4">
        <f t="shared" si="9"/>
        <v>0</v>
      </c>
      <c r="AL31" s="4">
        <f t="shared" si="9"/>
        <v>0.80255762890284299</v>
      </c>
    </row>
    <row r="32" spans="1:38" x14ac:dyDescent="0.2">
      <c r="B32" s="4" t="e">
        <f t="shared" si="0"/>
        <v>#N/A</v>
      </c>
      <c r="C32" s="23"/>
      <c r="E32" s="4" t="e">
        <f t="shared" si="1"/>
        <v>#N/A</v>
      </c>
      <c r="F32" s="23"/>
      <c r="H32" s="4" t="e">
        <f t="shared" si="2"/>
        <v>#N/A</v>
      </c>
      <c r="I32" s="23"/>
      <c r="K32" s="4" t="e">
        <f t="shared" si="3"/>
        <v>#N/A</v>
      </c>
      <c r="L32" s="23"/>
      <c r="M32" s="22"/>
      <c r="N32" s="4" t="e">
        <f t="shared" si="4"/>
        <v>#N/A</v>
      </c>
      <c r="O32" s="23"/>
      <c r="Q32" s="4" t="e">
        <f t="shared" si="5"/>
        <v>#N/A</v>
      </c>
      <c r="R32" s="23"/>
      <c r="T32" s="4" t="e">
        <f t="shared" si="6"/>
        <v>#N/A</v>
      </c>
      <c r="X32" s="4" t="s">
        <v>22</v>
      </c>
      <c r="Y32" s="4">
        <f t="shared" si="8"/>
        <v>0.82296282026584389</v>
      </c>
      <c r="Z32" s="4">
        <f t="shared" si="9"/>
        <v>0.75546066310447302</v>
      </c>
      <c r="AA32" s="4">
        <f t="shared" si="9"/>
        <v>0.73526621749811394</v>
      </c>
      <c r="AB32" s="4">
        <f t="shared" si="9"/>
        <v>0.403842318686432</v>
      </c>
      <c r="AC32" s="4">
        <f t="shared" si="9"/>
        <v>0.15580184514203899</v>
      </c>
      <c r="AD32" s="4">
        <f t="shared" si="9"/>
        <v>0.62171753016323594</v>
      </c>
      <c r="AE32" s="4">
        <f t="shared" si="9"/>
        <v>0.63621767054330802</v>
      </c>
      <c r="AF32" s="4">
        <f t="shared" si="9"/>
        <v>0.82296282026584389</v>
      </c>
      <c r="AG32" s="4">
        <f t="shared" si="9"/>
        <v>0.81904357352053392</v>
      </c>
      <c r="AH32" s="4">
        <f t="shared" si="9"/>
        <v>0.76952545423588603</v>
      </c>
      <c r="AI32" s="4">
        <f t="shared" si="9"/>
        <v>0.403842318686432</v>
      </c>
      <c r="AJ32" s="4">
        <f t="shared" si="9"/>
        <v>0.40876290229272499</v>
      </c>
      <c r="AK32" s="4">
        <f t="shared" si="9"/>
        <v>0.82753726046841702</v>
      </c>
      <c r="AL32" s="4">
        <f t="shared" si="9"/>
        <v>0.70497020193253401</v>
      </c>
    </row>
    <row r="33" spans="1:38" x14ac:dyDescent="0.2">
      <c r="A33" s="4" t="s">
        <v>12</v>
      </c>
      <c r="B33" s="4">
        <f t="shared" si="0"/>
        <v>0.51598129582234797</v>
      </c>
      <c r="C33" s="23"/>
      <c r="D33" s="4" t="s">
        <v>12</v>
      </c>
      <c r="E33" s="4">
        <f t="shared" si="1"/>
        <v>0.75170679123248207</v>
      </c>
      <c r="F33" s="23"/>
      <c r="G33" s="4" t="s">
        <v>12</v>
      </c>
      <c r="H33" s="4">
        <f t="shared" si="2"/>
        <v>0.74287321830457598</v>
      </c>
      <c r="I33" s="23"/>
      <c r="J33" s="4" t="s">
        <v>12</v>
      </c>
      <c r="K33" s="4">
        <f t="shared" si="3"/>
        <v>0.22964682473884898</v>
      </c>
      <c r="L33" s="23"/>
      <c r="M33" s="22" t="s">
        <v>12</v>
      </c>
      <c r="N33" s="4">
        <f t="shared" si="4"/>
        <v>0.35447410912094901</v>
      </c>
      <c r="O33" s="23"/>
      <c r="P33" s="4" t="s">
        <v>12</v>
      </c>
      <c r="Q33" s="4">
        <f t="shared" si="5"/>
        <v>0.50924387636575608</v>
      </c>
      <c r="R33" s="23"/>
      <c r="S33" s="4" t="s">
        <v>12</v>
      </c>
      <c r="T33" s="4">
        <f t="shared" si="6"/>
        <v>0.53724622724895699</v>
      </c>
      <c r="X33" s="4" t="s">
        <v>23</v>
      </c>
      <c r="Y33" s="4">
        <f t="shared" si="8"/>
        <v>0.63904845078045203</v>
      </c>
      <c r="Z33" s="4">
        <f t="shared" si="9"/>
        <v>0.49928721488595401</v>
      </c>
      <c r="AA33" s="4">
        <f t="shared" si="9"/>
        <v>0.80203891033070407</v>
      </c>
      <c r="AB33" s="4">
        <f t="shared" si="9"/>
        <v>0.58357225304389904</v>
      </c>
      <c r="AC33" s="4">
        <f t="shared" si="9"/>
        <v>0.26328108097476499</v>
      </c>
      <c r="AD33" s="4">
        <f t="shared" si="9"/>
        <v>0</v>
      </c>
      <c r="AE33" s="4">
        <f t="shared" si="9"/>
        <v>0.62389417431306304</v>
      </c>
      <c r="AF33" s="4">
        <f t="shared" si="9"/>
        <v>0.63904845078045203</v>
      </c>
      <c r="AG33" s="4">
        <f t="shared" si="9"/>
        <v>0.536914765906362</v>
      </c>
      <c r="AH33" s="4">
        <f t="shared" si="9"/>
        <v>0.81830968482407007</v>
      </c>
      <c r="AI33" s="4">
        <f t="shared" si="9"/>
        <v>0.68466321629370297</v>
      </c>
      <c r="AJ33" s="4">
        <f t="shared" si="9"/>
        <v>0.302303168577778</v>
      </c>
      <c r="AK33" s="4">
        <f t="shared" si="9"/>
        <v>0.44480519480519398</v>
      </c>
      <c r="AL33" s="4">
        <f t="shared" si="9"/>
        <v>0.65035510387154505</v>
      </c>
    </row>
    <row r="34" spans="1:38" x14ac:dyDescent="0.2">
      <c r="B34" s="4" t="e">
        <f t="shared" si="0"/>
        <v>#N/A</v>
      </c>
      <c r="C34" s="23"/>
      <c r="E34" s="4" t="e">
        <f t="shared" si="1"/>
        <v>#N/A</v>
      </c>
      <c r="F34" s="23"/>
      <c r="H34" s="4" t="e">
        <f t="shared" si="2"/>
        <v>#N/A</v>
      </c>
      <c r="I34" s="23"/>
      <c r="K34" s="4" t="e">
        <f t="shared" si="3"/>
        <v>#N/A</v>
      </c>
      <c r="L34" s="23"/>
      <c r="M34" s="22"/>
      <c r="N34" s="4" t="e">
        <f t="shared" si="4"/>
        <v>#N/A</v>
      </c>
      <c r="O34" s="23"/>
      <c r="Q34" s="4" t="e">
        <f t="shared" si="5"/>
        <v>#N/A</v>
      </c>
      <c r="R34" s="23"/>
      <c r="T34" s="4" t="e">
        <f t="shared" si="6"/>
        <v>#N/A</v>
      </c>
      <c r="X34" s="4" t="s">
        <v>26</v>
      </c>
      <c r="Y34" s="4">
        <f t="shared" si="8"/>
        <v>0.63936461058785199</v>
      </c>
      <c r="Z34" s="4">
        <f t="shared" si="9"/>
        <v>0.242430963558839</v>
      </c>
      <c r="AA34" s="4">
        <f t="shared" si="9"/>
        <v>0.84843027245629699</v>
      </c>
      <c r="AB34" s="4">
        <f t="shared" si="9"/>
        <v>0.55260326796497605</v>
      </c>
      <c r="AC34" s="4">
        <f t="shared" si="9"/>
        <v>0.58667362020589098</v>
      </c>
      <c r="AD34" s="4">
        <f t="shared" si="9"/>
        <v>0</v>
      </c>
      <c r="AE34" s="4">
        <f t="shared" si="9"/>
        <v>0.60835074696305602</v>
      </c>
      <c r="AF34" s="4">
        <f t="shared" si="9"/>
        <v>0.63936461058785199</v>
      </c>
      <c r="AG34" s="4">
        <f t="shared" si="9"/>
        <v>0.35143963631579295</v>
      </c>
      <c r="AH34" s="4">
        <f t="shared" si="9"/>
        <v>0.95617833026878896</v>
      </c>
      <c r="AI34" s="4">
        <f t="shared" si="9"/>
        <v>0.55260326796497605</v>
      </c>
      <c r="AJ34" s="4">
        <f t="shared" si="9"/>
        <v>0.58667362020589098</v>
      </c>
      <c r="AK34" s="4">
        <f t="shared" si="9"/>
        <v>0</v>
      </c>
      <c r="AL34" s="4">
        <f t="shared" si="9"/>
        <v>0.67108025439407593</v>
      </c>
    </row>
    <row r="35" spans="1:38" x14ac:dyDescent="0.2">
      <c r="A35" s="4" t="s">
        <v>28</v>
      </c>
      <c r="B35" s="4">
        <f t="shared" si="0"/>
        <v>0.64091858037578209</v>
      </c>
      <c r="C35" s="23"/>
      <c r="D35" s="4" t="s">
        <v>28</v>
      </c>
      <c r="E35" s="4">
        <f t="shared" si="1"/>
        <v>0.74556489262371595</v>
      </c>
      <c r="F35" s="23"/>
      <c r="G35" s="4" t="s">
        <v>28</v>
      </c>
      <c r="H35" s="4">
        <f t="shared" si="2"/>
        <v>1</v>
      </c>
      <c r="I35" s="23"/>
      <c r="J35" s="4" t="s">
        <v>28</v>
      </c>
      <c r="K35" s="4">
        <f t="shared" si="3"/>
        <v>2.6162790697674399E-2</v>
      </c>
      <c r="L35" s="23"/>
      <c r="M35" s="22" t="s">
        <v>28</v>
      </c>
      <c r="N35" s="4">
        <f t="shared" si="4"/>
        <v>0</v>
      </c>
      <c r="O35" s="23"/>
      <c r="P35" s="4" t="s">
        <v>28</v>
      </c>
      <c r="Q35" s="4">
        <f t="shared" si="5"/>
        <v>0.48672257162823201</v>
      </c>
      <c r="R35" s="23"/>
      <c r="S35" s="4" t="s">
        <v>28</v>
      </c>
      <c r="T35" s="4">
        <f t="shared" si="6"/>
        <v>0.90985324947589008</v>
      </c>
    </row>
    <row r="36" spans="1:38" x14ac:dyDescent="0.2">
      <c r="A36" s="4" t="s">
        <v>27</v>
      </c>
      <c r="B36" s="4">
        <f t="shared" si="0"/>
        <v>0.87390318024226299</v>
      </c>
      <c r="C36" s="23"/>
      <c r="D36" s="4" t="s">
        <v>27</v>
      </c>
      <c r="E36" s="4">
        <f t="shared" si="1"/>
        <v>0.84942094766740894</v>
      </c>
      <c r="F36" s="23"/>
      <c r="G36" s="4" t="s">
        <v>27</v>
      </c>
      <c r="H36" s="4">
        <f t="shared" si="2"/>
        <v>0.789440890587355</v>
      </c>
      <c r="I36" s="23"/>
      <c r="J36" s="4" t="s">
        <v>27</v>
      </c>
      <c r="K36" s="4">
        <f t="shared" si="3"/>
        <v>0.376137984526697</v>
      </c>
      <c r="L36" s="23"/>
      <c r="M36" s="22" t="s">
        <v>27</v>
      </c>
      <c r="N36" s="4">
        <f t="shared" si="4"/>
        <v>8.4872127758800986E-2</v>
      </c>
      <c r="O36" s="23"/>
      <c r="P36" s="4" t="s">
        <v>27</v>
      </c>
      <c r="Q36" s="4">
        <f t="shared" si="5"/>
        <v>0.57531343032962301</v>
      </c>
      <c r="R36" s="23"/>
      <c r="S36" s="4" t="s">
        <v>27</v>
      </c>
      <c r="T36" s="4">
        <f t="shared" si="6"/>
        <v>0.88099901315382001</v>
      </c>
      <c r="X36" s="4">
        <v>1</v>
      </c>
      <c r="Y36" s="4">
        <f>X36+1</f>
        <v>2</v>
      </c>
      <c r="Z36" s="4">
        <f t="shared" ref="Z36:AL36" si="10">Y36+1</f>
        <v>3</v>
      </c>
      <c r="AA36" s="4">
        <f t="shared" si="10"/>
        <v>4</v>
      </c>
      <c r="AB36" s="4">
        <f t="shared" si="10"/>
        <v>5</v>
      </c>
      <c r="AC36" s="4">
        <f t="shared" si="10"/>
        <v>6</v>
      </c>
      <c r="AD36" s="4">
        <f t="shared" si="10"/>
        <v>7</v>
      </c>
      <c r="AE36" s="4">
        <f t="shared" si="10"/>
        <v>8</v>
      </c>
      <c r="AF36" s="4">
        <f t="shared" si="10"/>
        <v>9</v>
      </c>
      <c r="AG36" s="4">
        <f t="shared" si="10"/>
        <v>10</v>
      </c>
      <c r="AH36" s="4">
        <f t="shared" si="10"/>
        <v>11</v>
      </c>
      <c r="AI36" s="4">
        <f t="shared" si="10"/>
        <v>12</v>
      </c>
      <c r="AJ36" s="4">
        <f t="shared" si="10"/>
        <v>13</v>
      </c>
      <c r="AK36" s="4">
        <f t="shared" si="10"/>
        <v>14</v>
      </c>
      <c r="AL36" s="4">
        <f t="shared" si="10"/>
        <v>15</v>
      </c>
    </row>
    <row r="41" spans="1:38" x14ac:dyDescent="0.2">
      <c r="Y41" s="4">
        <v>82.781186695539304</v>
      </c>
      <c r="Z41" s="4">
        <v>34.786410854356497</v>
      </c>
      <c r="AA41" s="4">
        <v>84.518843455290806</v>
      </c>
      <c r="AB41" s="4">
        <v>62.1386867151883</v>
      </c>
      <c r="AC41" s="4">
        <v>21.140726116046899</v>
      </c>
      <c r="AD41" s="4">
        <v>28.6768542676108</v>
      </c>
      <c r="AE41" s="4">
        <v>65.823146456460194</v>
      </c>
      <c r="AF41" s="4">
        <v>86.088919444556694</v>
      </c>
      <c r="AG41" s="4">
        <v>100</v>
      </c>
      <c r="AH41" s="4">
        <v>96.908031826095893</v>
      </c>
      <c r="AI41" s="4">
        <v>62.1386867151883</v>
      </c>
      <c r="AJ41" s="4">
        <v>100</v>
      </c>
      <c r="AK41" s="4">
        <v>100</v>
      </c>
      <c r="AL41" s="4">
        <v>93.748026677293794</v>
      </c>
    </row>
    <row r="42" spans="1:38" x14ac:dyDescent="0.2">
      <c r="Y42" s="4">
        <v>100</v>
      </c>
      <c r="Z42" s="4">
        <v>41.375359617167902</v>
      </c>
      <c r="AA42" s="4">
        <v>90.388083271978402</v>
      </c>
      <c r="AB42" s="4">
        <v>97.414252570855197</v>
      </c>
      <c r="AC42" s="4">
        <v>63.359111856301602</v>
      </c>
      <c r="AD42" s="4">
        <v>8.9718647111643204</v>
      </c>
      <c r="AE42" s="4">
        <v>80.169514920661001</v>
      </c>
      <c r="AF42" s="4">
        <v>100</v>
      </c>
      <c r="AG42" s="4">
        <v>92.338927905659204</v>
      </c>
      <c r="AH42" s="4">
        <v>96.774940969697496</v>
      </c>
      <c r="AI42" s="4">
        <v>97.414252570855197</v>
      </c>
      <c r="AJ42" s="4">
        <v>100</v>
      </c>
      <c r="AK42" s="4">
        <v>71.303501945525198</v>
      </c>
      <c r="AL42" s="4">
        <v>96.916484826769903</v>
      </c>
    </row>
    <row r="43" spans="1:38" x14ac:dyDescent="0.2">
      <c r="Y43" s="4">
        <v>59.453109234006902</v>
      </c>
      <c r="Z43" s="4">
        <v>39.171045565114802</v>
      </c>
      <c r="AA43" s="4">
        <v>98.132765031286795</v>
      </c>
      <c r="AB43" s="4">
        <v>69.934396898762401</v>
      </c>
      <c r="AC43" s="4">
        <v>41.5221040850587</v>
      </c>
      <c r="AD43" s="4">
        <v>0</v>
      </c>
      <c r="AE43" s="4">
        <v>65.134646372509394</v>
      </c>
      <c r="AF43" s="4">
        <v>59.458875082883999</v>
      </c>
      <c r="AG43" s="4">
        <v>39.823931425923703</v>
      </c>
      <c r="AH43" s="4">
        <v>98.166319035095597</v>
      </c>
      <c r="AI43" s="4">
        <v>69.934396898762401</v>
      </c>
      <c r="AJ43" s="4">
        <v>44.856370080208897</v>
      </c>
      <c r="AK43" s="4">
        <v>0</v>
      </c>
      <c r="AL43" s="4">
        <v>65.571972959486899</v>
      </c>
    </row>
    <row r="44" spans="1:38" x14ac:dyDescent="0.2">
      <c r="Y44" s="4">
        <v>33.787311315401197</v>
      </c>
      <c r="Z44" s="4">
        <v>38.020284510010498</v>
      </c>
      <c r="AA44" s="4">
        <v>88.349085059320302</v>
      </c>
      <c r="AB44" s="4">
        <v>88.823751891074096</v>
      </c>
      <c r="AC44" s="4">
        <v>9.8396010243968099</v>
      </c>
      <c r="AD44" s="4">
        <v>2.56955177743431</v>
      </c>
      <c r="AE44" s="4">
        <v>51.956216745638798</v>
      </c>
      <c r="AF44" s="4">
        <v>33.787311315401197</v>
      </c>
      <c r="AG44" s="4">
        <v>38.092729188619501</v>
      </c>
      <c r="AH44" s="4">
        <v>88.357128493866796</v>
      </c>
      <c r="AI44" s="4">
        <v>88.823751891074096</v>
      </c>
      <c r="AJ44" s="4">
        <v>10.405715055937399</v>
      </c>
      <c r="AK44" s="4">
        <v>2.56955177743431</v>
      </c>
      <c r="AL44" s="4">
        <v>52.029012362019202</v>
      </c>
    </row>
    <row r="45" spans="1:38" x14ac:dyDescent="0.2">
      <c r="Y45" s="4">
        <v>74.448295411999993</v>
      </c>
      <c r="Z45" s="4">
        <v>57.032003590972899</v>
      </c>
      <c r="AA45" s="4">
        <v>90.513653558147396</v>
      </c>
      <c r="AB45" s="4">
        <v>67.957567957567903</v>
      </c>
      <c r="AC45" s="4">
        <v>27.6039683546981</v>
      </c>
      <c r="AD45" s="4">
        <v>1.9077678414869299</v>
      </c>
      <c r="AE45" s="4">
        <v>69.730650914614699</v>
      </c>
      <c r="AF45" s="4">
        <v>74.448295411999993</v>
      </c>
      <c r="AG45" s="4">
        <v>70.6853409991691</v>
      </c>
      <c r="AH45" s="4">
        <v>95.336246733103494</v>
      </c>
      <c r="AI45" s="4">
        <v>67.957567957567903</v>
      </c>
      <c r="AJ45" s="4">
        <v>32.836231332233297</v>
      </c>
      <c r="AK45" s="4">
        <v>3.4613361388742701</v>
      </c>
      <c r="AL45" s="4">
        <v>75.236534661425296</v>
      </c>
    </row>
    <row r="46" spans="1:38" x14ac:dyDescent="0.2">
      <c r="Y46" s="4">
        <v>88.418174326703294</v>
      </c>
      <c r="Z46" s="4">
        <v>48.515743209164903</v>
      </c>
      <c r="AA46" s="4">
        <v>87.986769930174603</v>
      </c>
      <c r="AB46" s="4">
        <v>92.849846782431001</v>
      </c>
      <c r="AC46" s="4">
        <v>30.093504818543298</v>
      </c>
      <c r="AD46" s="4">
        <v>0</v>
      </c>
      <c r="AE46" s="4">
        <v>71.754558357899299</v>
      </c>
      <c r="AF46" s="4">
        <v>88.418174326703294</v>
      </c>
      <c r="AG46" s="4">
        <v>99.502233590316294</v>
      </c>
      <c r="AH46" s="4">
        <v>99.787774435476095</v>
      </c>
      <c r="AI46" s="4">
        <v>93.570877312450307</v>
      </c>
      <c r="AJ46" s="4">
        <v>98.956292766811103</v>
      </c>
      <c r="AK46" s="4">
        <v>98.299065420560694</v>
      </c>
      <c r="AL46" s="4">
        <v>97.4235845737647</v>
      </c>
    </row>
    <row r="47" spans="1:38" x14ac:dyDescent="0.2">
      <c r="Y47" s="4">
        <v>85.901203009500193</v>
      </c>
      <c r="Z47" s="4">
        <v>22.286081556987298</v>
      </c>
      <c r="AA47" s="4">
        <v>63.7785603350844</v>
      </c>
      <c r="AB47" s="4">
        <v>58.027253233727599</v>
      </c>
      <c r="AC47" s="4">
        <v>29.532754849210502</v>
      </c>
      <c r="AD47" s="4">
        <v>0</v>
      </c>
      <c r="AE47" s="4">
        <v>54.282999809760199</v>
      </c>
      <c r="AF47" s="4">
        <v>85.901203009500193</v>
      </c>
      <c r="AG47" s="4">
        <v>97.668662123328701</v>
      </c>
      <c r="AH47" s="4">
        <v>99.637780569029303</v>
      </c>
      <c r="AI47" s="4">
        <v>80.680639136750301</v>
      </c>
      <c r="AJ47" s="4">
        <v>50.266952798598297</v>
      </c>
      <c r="AK47" s="4">
        <v>97.006390850992204</v>
      </c>
      <c r="AL47" s="4">
        <v>90.515527190701803</v>
      </c>
    </row>
    <row r="48" spans="1:38" x14ac:dyDescent="0.2">
      <c r="Y48" s="4">
        <v>65.401522461670396</v>
      </c>
      <c r="Z48" s="4">
        <v>39.622351267161399</v>
      </c>
      <c r="AA48" s="4">
        <v>79.148350281173705</v>
      </c>
      <c r="AB48" s="4">
        <v>62.869269377168401</v>
      </c>
      <c r="AC48" s="4">
        <v>72.411786104037802</v>
      </c>
      <c r="AE48" s="4">
        <v>62.858948655383301</v>
      </c>
      <c r="AF48" s="4">
        <v>65.401522461670396</v>
      </c>
      <c r="AG48" s="4">
        <v>47.479137022651202</v>
      </c>
      <c r="AH48" s="4">
        <v>81.770980210009398</v>
      </c>
      <c r="AI48" s="4">
        <v>62.869269377168401</v>
      </c>
      <c r="AJ48" s="4">
        <v>89.479810840305504</v>
      </c>
      <c r="AL48" s="4">
        <v>67.010138372990497</v>
      </c>
    </row>
    <row r="49" spans="25:38" x14ac:dyDescent="0.2">
      <c r="Y49" s="4">
        <v>36.851994192501401</v>
      </c>
      <c r="Z49" s="4">
        <v>32.983587620926897</v>
      </c>
      <c r="AA49" s="4">
        <v>91.854785478547797</v>
      </c>
      <c r="AB49" s="4">
        <v>44.107800468697597</v>
      </c>
      <c r="AC49" s="4">
        <v>65.930232558139494</v>
      </c>
      <c r="AE49" s="4">
        <v>62.421919200083103</v>
      </c>
      <c r="AF49" s="4">
        <v>36.851994192501401</v>
      </c>
      <c r="AG49" s="4">
        <v>32.983587620926897</v>
      </c>
      <c r="AH49" s="4">
        <v>91.854785478547797</v>
      </c>
      <c r="AI49" s="4">
        <v>44.107800468697597</v>
      </c>
      <c r="AJ49" s="4">
        <v>65.930232558139494</v>
      </c>
      <c r="AL49" s="4">
        <v>62.421919200083103</v>
      </c>
    </row>
    <row r="50" spans="25:38" x14ac:dyDescent="0.2">
      <c r="Y50" s="4">
        <v>66.641728002762406</v>
      </c>
      <c r="Z50" s="4">
        <v>32.3934162512775</v>
      </c>
      <c r="AA50" s="4">
        <v>76.634388742304296</v>
      </c>
      <c r="AB50" s="4">
        <v>75.233575803352906</v>
      </c>
      <c r="AC50" s="4">
        <v>53.154903902650602</v>
      </c>
      <c r="AD50" s="4">
        <v>0</v>
      </c>
      <c r="AE50" s="4">
        <v>64.397892719314697</v>
      </c>
      <c r="AF50" s="4">
        <v>66.641728002762406</v>
      </c>
      <c r="AG50" s="4">
        <v>55.475646697241203</v>
      </c>
      <c r="AH50" s="4">
        <v>82.165112870125995</v>
      </c>
      <c r="AI50" s="4">
        <v>75.233575803352906</v>
      </c>
      <c r="AJ50" s="4">
        <v>62.574665678391</v>
      </c>
      <c r="AK50" s="4">
        <v>2.48650292753402</v>
      </c>
      <c r="AL50" s="4">
        <v>72.0537227566696</v>
      </c>
    </row>
    <row r="51" spans="25:38" x14ac:dyDescent="0.2">
      <c r="Y51" s="4">
        <v>87.877738983867005</v>
      </c>
      <c r="Z51" s="4">
        <v>25.415364650034999</v>
      </c>
      <c r="AA51" s="4">
        <v>96.7947586953197</v>
      </c>
      <c r="AB51" s="4">
        <v>79.862590047963806</v>
      </c>
      <c r="AC51" s="4">
        <v>17.695221688108401</v>
      </c>
      <c r="AD51" s="4">
        <v>0</v>
      </c>
      <c r="AE51" s="4">
        <v>58.673445662114602</v>
      </c>
      <c r="AF51" s="4">
        <v>87.877738983867005</v>
      </c>
      <c r="AG51" s="4">
        <v>46.759899595307601</v>
      </c>
      <c r="AH51" s="4">
        <v>106.008602201128</v>
      </c>
      <c r="AI51" s="4">
        <v>79.862590047963806</v>
      </c>
      <c r="AJ51" s="4">
        <v>96.899978697194499</v>
      </c>
      <c r="AK51" s="4">
        <v>0</v>
      </c>
      <c r="AL51" s="4">
        <v>89.608718750132098</v>
      </c>
    </row>
    <row r="52" spans="25:38" x14ac:dyDescent="0.2">
      <c r="Y52" s="4">
        <v>70.663406524564707</v>
      </c>
      <c r="Z52" s="4">
        <v>23.319433090583502</v>
      </c>
      <c r="AA52" s="4">
        <v>87.984000190103202</v>
      </c>
      <c r="AB52" s="4">
        <v>73.592681284521603</v>
      </c>
      <c r="AC52" s="4">
        <v>25.182479940852101</v>
      </c>
      <c r="AD52" s="4">
        <v>0</v>
      </c>
      <c r="AE52" s="4">
        <v>61.275978741233402</v>
      </c>
      <c r="AF52" s="4">
        <v>70.663406524564707</v>
      </c>
      <c r="AG52" s="4">
        <v>60.980757030876603</v>
      </c>
      <c r="AH52" s="4">
        <v>93.861078778537504</v>
      </c>
      <c r="AI52" s="4">
        <v>74.3635697807659</v>
      </c>
      <c r="AJ52" s="4">
        <v>33.998994354823999</v>
      </c>
      <c r="AK52" s="4">
        <v>0</v>
      </c>
      <c r="AL52" s="4">
        <v>71.188774397057401</v>
      </c>
    </row>
    <row r="53" spans="25:38" x14ac:dyDescent="0.2">
      <c r="Y53" s="4">
        <v>41.199916089783898</v>
      </c>
      <c r="Z53" s="4">
        <v>37.283741169930302</v>
      </c>
      <c r="AA53" s="4">
        <v>94.020605135734201</v>
      </c>
      <c r="AB53" s="4">
        <v>83.526967506025002</v>
      </c>
      <c r="AC53" s="4">
        <v>34.748977437656599</v>
      </c>
      <c r="AD53" s="4">
        <v>50.773195876288597</v>
      </c>
      <c r="AE53" s="4">
        <v>59.301877633582897</v>
      </c>
      <c r="AF53" s="4">
        <v>41.199916089783898</v>
      </c>
      <c r="AG53" s="4">
        <v>49.058285648560798</v>
      </c>
      <c r="AH53" s="4">
        <v>95.317737846839194</v>
      </c>
      <c r="AI53" s="4">
        <v>83.526967506025002</v>
      </c>
      <c r="AJ53" s="4">
        <v>35.969455073228602</v>
      </c>
      <c r="AK53" s="4">
        <v>50.773195876288597</v>
      </c>
      <c r="AL53" s="4">
        <v>62.924757498667098</v>
      </c>
    </row>
    <row r="54" spans="25:38" x14ac:dyDescent="0.2">
      <c r="Y54" s="4">
        <v>81.240704057199594</v>
      </c>
      <c r="Z54" s="4">
        <v>47.487508427479497</v>
      </c>
      <c r="AA54" s="4">
        <v>91.481184612715793</v>
      </c>
      <c r="AB54" s="4">
        <v>66.616021375805502</v>
      </c>
      <c r="AC54" s="4">
        <v>92.797298004922197</v>
      </c>
      <c r="AD54" s="4">
        <v>0.27025472945776502</v>
      </c>
      <c r="AE54" s="4">
        <v>70.902134794510303</v>
      </c>
      <c r="AF54" s="4">
        <v>81.240704057199594</v>
      </c>
      <c r="AG54" s="4">
        <v>47.487508427479497</v>
      </c>
      <c r="AH54" s="4">
        <v>91.481184612715793</v>
      </c>
      <c r="AI54" s="4">
        <v>66.616021375805502</v>
      </c>
      <c r="AJ54" s="4">
        <v>99.018170393255403</v>
      </c>
      <c r="AK54" s="4">
        <v>75.273417284802406</v>
      </c>
      <c r="AL54" s="4">
        <v>79.0044187328334</v>
      </c>
    </row>
    <row r="55" spans="25:38" x14ac:dyDescent="0.2">
      <c r="Y55" s="4">
        <v>69.213656988376997</v>
      </c>
      <c r="Z55" s="4">
        <v>36.112385542168603</v>
      </c>
      <c r="AA55" s="4">
        <v>79.474316211408706</v>
      </c>
      <c r="AB55" s="4">
        <v>70.951232839163694</v>
      </c>
      <c r="AC55" s="4">
        <v>55.182811273542498</v>
      </c>
      <c r="AE55" s="4">
        <v>64.525670879984801</v>
      </c>
      <c r="AF55" s="4">
        <v>69.213656988376997</v>
      </c>
      <c r="AG55" s="4">
        <v>68.039469879517995</v>
      </c>
      <c r="AH55" s="4">
        <v>87.476655148558294</v>
      </c>
      <c r="AI55" s="4">
        <v>71.582394555418702</v>
      </c>
      <c r="AJ55" s="4">
        <v>58.834266434800703</v>
      </c>
      <c r="AL55" s="4">
        <v>74.022281034912297</v>
      </c>
    </row>
    <row r="56" spans="25:38" x14ac:dyDescent="0.2">
      <c r="Y56" s="4">
        <v>64.091858037578206</v>
      </c>
      <c r="Z56" s="4">
        <v>2.6162790697674398</v>
      </c>
      <c r="AA56" s="4">
        <v>74.556489262371599</v>
      </c>
      <c r="AB56" s="4">
        <v>100</v>
      </c>
      <c r="AC56" s="4">
        <v>0</v>
      </c>
      <c r="AD56" s="4">
        <v>0</v>
      </c>
      <c r="AE56" s="4">
        <v>48.6722571628232</v>
      </c>
      <c r="AF56" s="4">
        <v>64.091858037578206</v>
      </c>
      <c r="AG56" s="4">
        <v>100</v>
      </c>
      <c r="AH56" s="4">
        <v>100</v>
      </c>
      <c r="AI56" s="4">
        <v>100</v>
      </c>
      <c r="AJ56" s="4">
        <v>100</v>
      </c>
      <c r="AK56" s="4">
        <v>100</v>
      </c>
      <c r="AL56" s="4">
        <v>90.985324947589007</v>
      </c>
    </row>
    <row r="57" spans="25:38" x14ac:dyDescent="0.2">
      <c r="Y57" s="4">
        <v>74.091060047759797</v>
      </c>
      <c r="Z57" s="4">
        <v>38.897541255218997</v>
      </c>
      <c r="AA57" s="4">
        <v>83.732743342852899</v>
      </c>
      <c r="AB57" s="4">
        <v>68.418238753532407</v>
      </c>
      <c r="AC57" s="4">
        <v>47.356661682933698</v>
      </c>
      <c r="AD57" s="4">
        <v>3.0860927152317799</v>
      </c>
      <c r="AE57" s="4">
        <v>62.215578693885298</v>
      </c>
      <c r="AF57" s="4">
        <v>74.091060047759797</v>
      </c>
      <c r="AG57" s="4">
        <v>38.897541255218997</v>
      </c>
      <c r="AH57" s="4">
        <v>83.732743342852899</v>
      </c>
      <c r="AI57" s="4">
        <v>68.418238753532407</v>
      </c>
      <c r="AJ57" s="4">
        <v>50.746719975809199</v>
      </c>
      <c r="AK57" s="4">
        <v>3.0860927152317799</v>
      </c>
      <c r="AL57" s="4">
        <v>62.905851929891703</v>
      </c>
    </row>
    <row r="58" spans="25:38" x14ac:dyDescent="0.2">
      <c r="Y58" s="4">
        <v>95.539182853315396</v>
      </c>
      <c r="Z58" s="4">
        <v>33.239495798319297</v>
      </c>
      <c r="AA58" s="4">
        <v>77.828746177369993</v>
      </c>
      <c r="AB58" s="4">
        <v>82.385874246339299</v>
      </c>
      <c r="AC58" s="4">
        <v>34.405822081777202</v>
      </c>
      <c r="AD58" s="4">
        <v>0</v>
      </c>
      <c r="AE58" s="4">
        <v>68.221371388792207</v>
      </c>
      <c r="AF58" s="4">
        <v>95.539182853315396</v>
      </c>
      <c r="AG58" s="4">
        <v>87.201680672268907</v>
      </c>
      <c r="AH58" s="4">
        <v>94.776758409785899</v>
      </c>
      <c r="AI58" s="4">
        <v>82.385874246339299</v>
      </c>
      <c r="AJ58" s="4">
        <v>99.0615723451115</v>
      </c>
      <c r="AK58" s="4">
        <v>82.397959183673393</v>
      </c>
      <c r="AL58" s="4">
        <v>92.961882067346707</v>
      </c>
    </row>
    <row r="59" spans="25:38" x14ac:dyDescent="0.2">
      <c r="Y59" s="4">
        <v>51.598129582234797</v>
      </c>
      <c r="Z59" s="4">
        <v>22.964682473884899</v>
      </c>
      <c r="AA59" s="4">
        <v>75.170679123248206</v>
      </c>
      <c r="AB59" s="4">
        <v>74.2873218304576</v>
      </c>
      <c r="AC59" s="4">
        <v>35.447410912094902</v>
      </c>
      <c r="AE59" s="4">
        <v>50.924387636575602</v>
      </c>
      <c r="AF59" s="4">
        <v>51.634691246367801</v>
      </c>
      <c r="AG59" s="4">
        <v>35.038412645774599</v>
      </c>
      <c r="AH59" s="4">
        <v>75.294099267290505</v>
      </c>
      <c r="AI59" s="4">
        <v>79.097899474868697</v>
      </c>
      <c r="AJ59" s="4">
        <v>37.4582253764409</v>
      </c>
      <c r="AL59" s="4">
        <v>53.724622724895703</v>
      </c>
    </row>
    <row r="60" spans="25:38" x14ac:dyDescent="0.2">
      <c r="Y60" s="4">
        <v>17.174384608129699</v>
      </c>
      <c r="Z60" s="4">
        <v>28.878365342453701</v>
      </c>
      <c r="AA60" s="4">
        <v>72.731775406366694</v>
      </c>
      <c r="AB60" s="4">
        <v>30.2</v>
      </c>
      <c r="AC60" s="4">
        <v>0</v>
      </c>
      <c r="AD60" s="4">
        <v>8.5889570552147205</v>
      </c>
      <c r="AE60" s="4">
        <v>42.256774266238502</v>
      </c>
      <c r="AF60" s="4">
        <v>26.662265396585799</v>
      </c>
      <c r="AG60" s="4">
        <v>29.5536262387091</v>
      </c>
      <c r="AH60" s="4">
        <v>73.119005808455995</v>
      </c>
      <c r="AI60" s="4">
        <v>30.2</v>
      </c>
      <c r="AJ60" s="4">
        <v>2.8438030560271601</v>
      </c>
      <c r="AK60" s="4">
        <v>8.5889570552147205</v>
      </c>
      <c r="AL60" s="4">
        <v>44.7035847745666</v>
      </c>
    </row>
    <row r="61" spans="25:38" x14ac:dyDescent="0.2">
      <c r="Y61" s="4">
        <v>82.751937984496095</v>
      </c>
      <c r="Z61" s="4">
        <v>50.675675675675599</v>
      </c>
      <c r="AA61" s="4">
        <v>88.636363636363598</v>
      </c>
      <c r="AB61" s="4">
        <v>91.191709844559497</v>
      </c>
      <c r="AC61" s="4">
        <v>30.542986425339301</v>
      </c>
      <c r="AD61" s="4">
        <v>0</v>
      </c>
      <c r="AE61" s="4">
        <v>71.943231441047999</v>
      </c>
      <c r="AF61" s="4">
        <v>82.751937984496095</v>
      </c>
      <c r="AG61" s="4">
        <v>98.225225225225202</v>
      </c>
      <c r="AH61" s="4">
        <v>99.545454545454504</v>
      </c>
      <c r="AI61" s="4">
        <v>91.191709844559497</v>
      </c>
      <c r="AJ61" s="4">
        <v>98.959276018099501</v>
      </c>
      <c r="AK61" s="4">
        <v>0</v>
      </c>
      <c r="AL61" s="4">
        <v>95.171761280931506</v>
      </c>
    </row>
    <row r="62" spans="25:38" x14ac:dyDescent="0.2">
      <c r="Y62" s="4">
        <v>87.390318024226303</v>
      </c>
      <c r="Z62" s="4">
        <v>37.613798452669698</v>
      </c>
      <c r="AA62" s="4">
        <v>84.942094766740894</v>
      </c>
      <c r="AB62" s="4">
        <v>78.9440890587355</v>
      </c>
      <c r="AC62" s="4">
        <v>8.4872127758800993</v>
      </c>
      <c r="AD62" s="4">
        <v>0</v>
      </c>
      <c r="AE62" s="4">
        <v>57.531343032962297</v>
      </c>
      <c r="AF62" s="4">
        <v>87.390318024226303</v>
      </c>
      <c r="AG62" s="4">
        <v>91.202434711732394</v>
      </c>
      <c r="AH62" s="4">
        <v>98.558810151625494</v>
      </c>
      <c r="AI62" s="4">
        <v>79.234859184182099</v>
      </c>
      <c r="AJ62" s="4">
        <v>70.054955443235798</v>
      </c>
      <c r="AK62" s="4">
        <v>0</v>
      </c>
      <c r="AL62" s="4">
        <v>88.099901315381999</v>
      </c>
    </row>
    <row r="63" spans="25:38" x14ac:dyDescent="0.2">
      <c r="Y63" s="4">
        <v>45.000709145567598</v>
      </c>
      <c r="Z63" s="4">
        <v>22.583667527540701</v>
      </c>
      <c r="AA63" s="4">
        <v>58.688442384473397</v>
      </c>
      <c r="AB63" s="4">
        <v>45.058231290314701</v>
      </c>
      <c r="AC63" s="4">
        <v>27.237350485551801</v>
      </c>
      <c r="AE63" s="4">
        <v>41.241095315259599</v>
      </c>
      <c r="AF63" s="4">
        <v>45.9276968157046</v>
      </c>
      <c r="AG63" s="4">
        <v>25.861277747892199</v>
      </c>
      <c r="AH63" s="4">
        <v>69.025522777101202</v>
      </c>
      <c r="AI63" s="4">
        <v>45.069157244716997</v>
      </c>
      <c r="AJ63" s="4">
        <v>72.677899988157193</v>
      </c>
      <c r="AL63" s="4">
        <v>55.850503659031602</v>
      </c>
    </row>
    <row r="64" spans="25:38" x14ac:dyDescent="0.2">
      <c r="Y64" s="4">
        <v>59.655679025536898</v>
      </c>
      <c r="Z64" s="4">
        <v>26.0842871920809</v>
      </c>
      <c r="AA64" s="4">
        <v>71.250183698620702</v>
      </c>
      <c r="AB64" s="4">
        <v>70.967741935483801</v>
      </c>
      <c r="AC64" s="4">
        <v>78.041172800998098</v>
      </c>
      <c r="AE64" s="4">
        <v>58.408660410591601</v>
      </c>
      <c r="AF64" s="4">
        <v>59.655679025536898</v>
      </c>
      <c r="AG64" s="4">
        <v>38.059034114642401</v>
      </c>
      <c r="AH64" s="4">
        <v>75.194065770653907</v>
      </c>
      <c r="AI64" s="4">
        <v>70.967741935483801</v>
      </c>
      <c r="AJ64" s="4">
        <v>78.435653737477494</v>
      </c>
      <c r="AL64" s="4">
        <v>62.881345324356602</v>
      </c>
    </row>
    <row r="65" spans="25:38" x14ac:dyDescent="0.2">
      <c r="Y65" s="4">
        <v>59.965648035496997</v>
      </c>
      <c r="Z65" s="4">
        <v>40.335712492378299</v>
      </c>
      <c r="AA65" s="4">
        <v>65.503241214602497</v>
      </c>
      <c r="AB65" s="4">
        <v>62.303096143400303</v>
      </c>
      <c r="AC65" s="4">
        <v>32.539682539682502</v>
      </c>
      <c r="AD65" s="4">
        <v>0</v>
      </c>
      <c r="AE65" s="4">
        <v>49.978337749745499</v>
      </c>
      <c r="AF65" s="4">
        <v>59.965648035496997</v>
      </c>
      <c r="AG65" s="4">
        <v>43.1727699867293</v>
      </c>
      <c r="AH65" s="4">
        <v>68.010917775503202</v>
      </c>
      <c r="AI65" s="4">
        <v>62.303096143400303</v>
      </c>
      <c r="AJ65" s="4">
        <v>45.202624811563297</v>
      </c>
      <c r="AK65" s="4">
        <v>0</v>
      </c>
      <c r="AL65" s="4">
        <v>54.393406615550397</v>
      </c>
    </row>
    <row r="66" spans="25:38" x14ac:dyDescent="0.2">
      <c r="Y66" s="4">
        <v>91.871921182265993</v>
      </c>
      <c r="Z66" s="4">
        <v>34.130560969509297</v>
      </c>
      <c r="AA66" s="4">
        <v>75.548432751945995</v>
      </c>
      <c r="AB66" s="4">
        <v>75.433866065300506</v>
      </c>
      <c r="AC66" s="4">
        <v>17.064649380381201</v>
      </c>
      <c r="AD66" s="4">
        <v>0</v>
      </c>
      <c r="AE66" s="4">
        <v>56.962387037928004</v>
      </c>
      <c r="AF66" s="4">
        <v>91.871921182265993</v>
      </c>
      <c r="AG66" s="4">
        <v>58.236157450885003</v>
      </c>
      <c r="AH66" s="4">
        <v>75.548432751945995</v>
      </c>
      <c r="AI66" s="4">
        <v>75.433866065300506</v>
      </c>
      <c r="AJ66" s="4">
        <v>100.18513910317</v>
      </c>
      <c r="AK66" s="4">
        <v>0</v>
      </c>
      <c r="AL66" s="4">
        <v>80.255762890284302</v>
      </c>
    </row>
    <row r="67" spans="25:38" x14ac:dyDescent="0.2">
      <c r="Y67" s="4">
        <v>82.296282026584393</v>
      </c>
      <c r="Z67" s="4">
        <v>75.546066310447301</v>
      </c>
      <c r="AA67" s="4">
        <v>73.526621749811397</v>
      </c>
      <c r="AB67" s="4">
        <v>40.384231868643198</v>
      </c>
      <c r="AC67" s="4">
        <v>15.5801845142039</v>
      </c>
      <c r="AD67" s="4">
        <v>62.171753016323599</v>
      </c>
      <c r="AE67" s="4">
        <v>63.621767054330803</v>
      </c>
      <c r="AF67" s="4">
        <v>82.296282026584393</v>
      </c>
      <c r="AG67" s="4">
        <v>81.904357352053395</v>
      </c>
      <c r="AH67" s="4">
        <v>76.952545423588603</v>
      </c>
      <c r="AI67" s="4">
        <v>40.384231868643198</v>
      </c>
      <c r="AJ67" s="4">
        <v>40.876290229272499</v>
      </c>
      <c r="AK67" s="4">
        <v>82.753726046841706</v>
      </c>
      <c r="AL67" s="4">
        <v>70.497020193253405</v>
      </c>
    </row>
    <row r="68" spans="25:38" x14ac:dyDescent="0.2">
      <c r="Y68" s="4">
        <v>63.904845078045199</v>
      </c>
      <c r="Z68" s="4">
        <v>49.9287214885954</v>
      </c>
      <c r="AA68" s="4">
        <v>80.203891033070406</v>
      </c>
      <c r="AB68" s="4">
        <v>58.3572253043899</v>
      </c>
      <c r="AC68" s="4">
        <v>26.328108097476498</v>
      </c>
      <c r="AD68" s="4">
        <v>0</v>
      </c>
      <c r="AE68" s="4">
        <v>62.389417431306299</v>
      </c>
      <c r="AF68" s="4">
        <v>63.904845078045199</v>
      </c>
      <c r="AG68" s="4">
        <v>53.691476590636199</v>
      </c>
      <c r="AH68" s="4">
        <v>81.830968482407002</v>
      </c>
      <c r="AI68" s="4">
        <v>68.466321629370299</v>
      </c>
      <c r="AJ68" s="4">
        <v>30.230316857777801</v>
      </c>
      <c r="AK68" s="4">
        <v>44.480519480519398</v>
      </c>
      <c r="AL68" s="4">
        <v>65.035510387154503</v>
      </c>
    </row>
    <row r="69" spans="25:38" x14ac:dyDescent="0.2">
      <c r="Y69" s="4">
        <v>63.936461058785198</v>
      </c>
      <c r="Z69" s="4">
        <v>24.2430963558839</v>
      </c>
      <c r="AA69" s="4">
        <v>84.843027245629699</v>
      </c>
      <c r="AB69" s="4">
        <v>55.260326796497601</v>
      </c>
      <c r="AC69" s="4">
        <v>58.667362020589103</v>
      </c>
      <c r="AD69" s="4">
        <v>0</v>
      </c>
      <c r="AE69" s="4">
        <v>60.835074696305597</v>
      </c>
      <c r="AF69" s="4">
        <v>63.936461058785198</v>
      </c>
      <c r="AG69" s="4">
        <v>35.143963631579297</v>
      </c>
      <c r="AH69" s="4">
        <v>95.617833026878898</v>
      </c>
      <c r="AI69" s="4">
        <v>55.260326796497601</v>
      </c>
      <c r="AJ69" s="4">
        <v>58.667362020589103</v>
      </c>
      <c r="AK69" s="4">
        <v>0</v>
      </c>
      <c r="AL69" s="4">
        <v>67.108025439407598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O47"/>
  <sheetViews>
    <sheetView zoomScale="70" zoomScaleNormal="70" workbookViewId="0">
      <selection activeCell="L28" sqref="L28"/>
    </sheetView>
  </sheetViews>
  <sheetFormatPr defaultColWidth="10.28515625" defaultRowHeight="12" x14ac:dyDescent="0.2"/>
  <cols>
    <col min="1" max="16384" width="10.28515625" style="25"/>
  </cols>
  <sheetData>
    <row r="1" spans="1:41" x14ac:dyDescent="0.2">
      <c r="A1" s="24" t="s">
        <v>65</v>
      </c>
    </row>
    <row r="3" spans="1:41" x14ac:dyDescent="0.2">
      <c r="A3" s="24" t="s">
        <v>64</v>
      </c>
      <c r="B3" s="26">
        <v>41299.611226851848</v>
      </c>
      <c r="I3" s="27" t="s">
        <v>48</v>
      </c>
      <c r="J3" s="27" t="s">
        <v>45</v>
      </c>
      <c r="K3" s="27" t="s">
        <v>52</v>
      </c>
      <c r="L3" s="27" t="s">
        <v>87</v>
      </c>
      <c r="M3" s="27" t="s">
        <v>86</v>
      </c>
      <c r="N3" s="27" t="s">
        <v>35</v>
      </c>
      <c r="O3" s="27" t="s">
        <v>85</v>
      </c>
      <c r="P3" s="27" t="s">
        <v>84</v>
      </c>
      <c r="Q3" s="27" t="s">
        <v>89</v>
      </c>
      <c r="R3" s="27" t="s">
        <v>83</v>
      </c>
      <c r="S3" s="27" t="s">
        <v>82</v>
      </c>
      <c r="T3" s="27" t="s">
        <v>81</v>
      </c>
      <c r="U3" s="27" t="s">
        <v>80</v>
      </c>
      <c r="V3" s="27" t="s">
        <v>79</v>
      </c>
      <c r="W3" s="27" t="s">
        <v>78</v>
      </c>
      <c r="X3" s="27" t="s">
        <v>77</v>
      </c>
      <c r="Y3" s="27" t="s">
        <v>32</v>
      </c>
      <c r="Z3" s="27" t="s">
        <v>76</v>
      </c>
      <c r="AA3" s="27" t="s">
        <v>75</v>
      </c>
      <c r="AB3" s="27" t="s">
        <v>74</v>
      </c>
      <c r="AC3" s="27" t="s">
        <v>34</v>
      </c>
      <c r="AD3" s="27" t="s">
        <v>73</v>
      </c>
      <c r="AE3" s="27" t="s">
        <v>72</v>
      </c>
      <c r="AF3" s="27" t="s">
        <v>33</v>
      </c>
      <c r="AG3" s="27" t="s">
        <v>43</v>
      </c>
      <c r="AH3" s="27" t="s">
        <v>36</v>
      </c>
      <c r="AI3" s="27" t="s">
        <v>71</v>
      </c>
      <c r="AJ3" s="27" t="s">
        <v>70</v>
      </c>
      <c r="AK3" s="27" t="s">
        <v>69</v>
      </c>
      <c r="AL3" s="27" t="s">
        <v>68</v>
      </c>
      <c r="AM3" s="27" t="s">
        <v>67</v>
      </c>
      <c r="AN3" s="27" t="s">
        <v>42</v>
      </c>
      <c r="AO3" s="27" t="s">
        <v>66</v>
      </c>
    </row>
    <row r="4" spans="1:41" x14ac:dyDescent="0.2">
      <c r="A4" s="24" t="s">
        <v>63</v>
      </c>
      <c r="B4" s="26">
        <v>41351.893215046293</v>
      </c>
      <c r="I4" s="27" t="s">
        <v>61</v>
      </c>
      <c r="J4" s="27" t="s">
        <v>44</v>
      </c>
      <c r="K4" s="28">
        <v>78672423</v>
      </c>
      <c r="L4" s="28">
        <v>70006710</v>
      </c>
      <c r="M4" s="28">
        <v>1685954</v>
      </c>
      <c r="N4" s="28">
        <v>321197</v>
      </c>
      <c r="O4" s="28">
        <v>922726</v>
      </c>
      <c r="P4" s="28">
        <v>693950</v>
      </c>
      <c r="Q4" s="28">
        <v>16002600</v>
      </c>
      <c r="R4" s="28">
        <v>157907</v>
      </c>
      <c r="S4" s="28">
        <v>863714</v>
      </c>
      <c r="T4" s="28">
        <v>927400</v>
      </c>
      <c r="U4" s="28">
        <v>7389590</v>
      </c>
      <c r="V4" s="28">
        <v>12515928</v>
      </c>
      <c r="W4" s="28">
        <v>11411000</v>
      </c>
      <c r="X4" s="28">
        <v>79528</v>
      </c>
      <c r="Y4" s="28">
        <v>213905</v>
      </c>
      <c r="Z4" s="28">
        <v>272478</v>
      </c>
      <c r="AA4" s="28">
        <v>102489</v>
      </c>
      <c r="AB4" s="28">
        <v>744211</v>
      </c>
      <c r="AC4" s="28">
        <v>45747</v>
      </c>
      <c r="AD4" s="28">
        <v>2724000</v>
      </c>
      <c r="AE4" s="28">
        <v>1230852</v>
      </c>
      <c r="AF4" s="28">
        <v>4292969</v>
      </c>
      <c r="AG4" s="28">
        <v>1664296</v>
      </c>
      <c r="AH4" s="28">
        <v>974940</v>
      </c>
      <c r="AI4" s="28">
        <v>203763</v>
      </c>
      <c r="AJ4" s="28">
        <v>436342</v>
      </c>
      <c r="AK4" s="28">
        <v>708241</v>
      </c>
      <c r="AL4" s="28">
        <v>1261876</v>
      </c>
      <c r="AM4" s="28">
        <v>10824820</v>
      </c>
      <c r="AN4" s="28">
        <v>5950</v>
      </c>
      <c r="AO4" s="28">
        <v>722024</v>
      </c>
    </row>
    <row r="5" spans="1:41" x14ac:dyDescent="0.2">
      <c r="A5" s="24" t="s">
        <v>93</v>
      </c>
      <c r="B5" s="24" t="s">
        <v>50</v>
      </c>
      <c r="I5" s="27" t="s">
        <v>92</v>
      </c>
      <c r="J5" s="27" t="s">
        <v>44</v>
      </c>
      <c r="K5" s="29" t="s">
        <v>41</v>
      </c>
      <c r="L5" s="29" t="s">
        <v>41</v>
      </c>
      <c r="M5" s="28">
        <v>30856</v>
      </c>
      <c r="N5" s="28">
        <v>0</v>
      </c>
      <c r="O5" s="28">
        <v>7208</v>
      </c>
      <c r="P5" s="28">
        <v>0</v>
      </c>
      <c r="Q5" s="28">
        <v>1819900</v>
      </c>
      <c r="R5" s="28">
        <v>8662</v>
      </c>
      <c r="S5" s="28">
        <v>64810</v>
      </c>
      <c r="T5" s="28">
        <v>1554</v>
      </c>
      <c r="U5" s="28">
        <v>95963</v>
      </c>
      <c r="V5" s="28">
        <v>213214</v>
      </c>
      <c r="W5" s="28">
        <v>34000</v>
      </c>
      <c r="X5" s="28">
        <v>78</v>
      </c>
      <c r="Y5" s="28">
        <v>4278</v>
      </c>
      <c r="Z5" s="28">
        <v>1433</v>
      </c>
      <c r="AA5" s="28">
        <v>6352</v>
      </c>
      <c r="AB5" s="28">
        <v>6238</v>
      </c>
      <c r="AC5" s="28">
        <v>0</v>
      </c>
      <c r="AD5" s="28">
        <v>308000</v>
      </c>
      <c r="AE5" s="28">
        <v>86197</v>
      </c>
      <c r="AF5" s="28">
        <v>128079</v>
      </c>
      <c r="AG5" s="28">
        <v>0</v>
      </c>
      <c r="AH5" s="28">
        <v>48251</v>
      </c>
      <c r="AI5" s="28">
        <v>8530</v>
      </c>
      <c r="AJ5" s="28">
        <v>2852</v>
      </c>
      <c r="AK5" s="29" t="s">
        <v>41</v>
      </c>
      <c r="AL5" s="28">
        <v>0</v>
      </c>
      <c r="AM5" s="28">
        <v>0</v>
      </c>
      <c r="AN5" s="28">
        <v>0</v>
      </c>
      <c r="AO5" s="28">
        <v>28790</v>
      </c>
    </row>
    <row r="6" spans="1:41" x14ac:dyDescent="0.2">
      <c r="I6" s="27" t="s">
        <v>91</v>
      </c>
      <c r="J6" s="27" t="s">
        <v>44</v>
      </c>
      <c r="K6" s="29" t="s">
        <v>41</v>
      </c>
      <c r="L6" s="29" t="s">
        <v>41</v>
      </c>
      <c r="M6" s="28">
        <v>0</v>
      </c>
      <c r="N6" s="28">
        <v>358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3794</v>
      </c>
      <c r="Z6" s="28">
        <v>0</v>
      </c>
      <c r="AA6" s="28">
        <v>0</v>
      </c>
      <c r="AB6" s="28">
        <v>0</v>
      </c>
      <c r="AC6" s="28">
        <v>320</v>
      </c>
      <c r="AD6" s="28">
        <v>0</v>
      </c>
      <c r="AE6" s="28">
        <v>0</v>
      </c>
      <c r="AF6" s="28">
        <v>448000</v>
      </c>
      <c r="AG6" s="28">
        <v>0</v>
      </c>
      <c r="AH6" s="28">
        <v>0</v>
      </c>
      <c r="AI6" s="28">
        <v>0</v>
      </c>
      <c r="AJ6" s="28">
        <v>4709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</row>
    <row r="7" spans="1:41" x14ac:dyDescent="0.2">
      <c r="A7" s="24" t="s">
        <v>46</v>
      </c>
      <c r="B7" s="24" t="s">
        <v>59</v>
      </c>
      <c r="I7" s="27" t="s">
        <v>90</v>
      </c>
      <c r="J7" s="27" t="s">
        <v>44</v>
      </c>
      <c r="K7" s="29" t="s">
        <v>41</v>
      </c>
      <c r="L7" s="29" t="s">
        <v>41</v>
      </c>
      <c r="M7" s="28">
        <v>234389</v>
      </c>
      <c r="N7" s="28">
        <v>758</v>
      </c>
      <c r="O7" s="28">
        <v>65860</v>
      </c>
      <c r="P7" s="28">
        <v>167532</v>
      </c>
      <c r="Q7" s="28">
        <v>1860818</v>
      </c>
      <c r="R7" s="28">
        <v>0</v>
      </c>
      <c r="S7" s="28">
        <v>7</v>
      </c>
      <c r="T7" s="28">
        <v>0</v>
      </c>
      <c r="U7" s="28">
        <v>504851</v>
      </c>
      <c r="V7" s="28">
        <v>939918</v>
      </c>
      <c r="W7" s="28">
        <v>1148000</v>
      </c>
      <c r="X7" s="28">
        <v>0</v>
      </c>
      <c r="Y7" s="28">
        <v>0</v>
      </c>
      <c r="Z7" s="28">
        <v>4</v>
      </c>
      <c r="AA7" s="28">
        <v>18554</v>
      </c>
      <c r="AB7" s="28">
        <v>25457</v>
      </c>
      <c r="AC7" s="28">
        <v>0</v>
      </c>
      <c r="AD7" s="28">
        <v>314880</v>
      </c>
      <c r="AE7" s="28">
        <v>229420</v>
      </c>
      <c r="AF7" s="28">
        <v>60051</v>
      </c>
      <c r="AG7" s="28">
        <v>96589</v>
      </c>
      <c r="AH7" s="28">
        <v>0</v>
      </c>
      <c r="AI7" s="28">
        <v>1276</v>
      </c>
      <c r="AJ7" s="29" t="s">
        <v>41</v>
      </c>
      <c r="AK7" s="28">
        <v>209866</v>
      </c>
      <c r="AL7" s="28">
        <v>281896</v>
      </c>
      <c r="AM7" s="28">
        <v>721505</v>
      </c>
      <c r="AN7" s="28">
        <v>2704</v>
      </c>
      <c r="AO7" s="28">
        <v>191283</v>
      </c>
    </row>
    <row r="8" spans="1:41" x14ac:dyDescent="0.2">
      <c r="A8" s="24" t="s">
        <v>49</v>
      </c>
      <c r="B8" s="24" t="s">
        <v>62</v>
      </c>
      <c r="I8" s="27" t="s">
        <v>31</v>
      </c>
      <c r="J8" s="27" t="s">
        <v>44</v>
      </c>
      <c r="K8" s="28">
        <v>49765018</v>
      </c>
      <c r="L8" s="28">
        <v>45710139</v>
      </c>
      <c r="M8" s="28">
        <v>1344669</v>
      </c>
      <c r="N8" s="28">
        <v>197958</v>
      </c>
      <c r="O8" s="28">
        <v>646015</v>
      </c>
      <c r="P8" s="28">
        <v>582952</v>
      </c>
      <c r="Q8" s="28">
        <v>11627900</v>
      </c>
      <c r="R8" s="28">
        <v>88650</v>
      </c>
      <c r="S8" s="28">
        <v>572116</v>
      </c>
      <c r="T8" s="28">
        <v>544080</v>
      </c>
      <c r="U8" s="28">
        <v>4575396</v>
      </c>
      <c r="V8" s="28">
        <v>7645844</v>
      </c>
      <c r="W8" s="28">
        <v>7346000</v>
      </c>
      <c r="X8" s="28">
        <v>39770</v>
      </c>
      <c r="Y8" s="28">
        <v>104643</v>
      </c>
      <c r="Z8" s="28">
        <v>164616</v>
      </c>
      <c r="AA8" s="28">
        <v>67598</v>
      </c>
      <c r="AB8" s="28">
        <v>384959</v>
      </c>
      <c r="AC8" s="28">
        <v>13034</v>
      </c>
      <c r="AD8" s="28">
        <v>2014000</v>
      </c>
      <c r="AE8" s="28">
        <v>819217</v>
      </c>
      <c r="AF8" s="28">
        <v>1668686</v>
      </c>
      <c r="AG8" s="28">
        <v>923991</v>
      </c>
      <c r="AH8" s="28">
        <v>422776</v>
      </c>
      <c r="AI8" s="28">
        <v>124204</v>
      </c>
      <c r="AJ8" s="28">
        <v>199568</v>
      </c>
      <c r="AK8" s="28">
        <v>392421</v>
      </c>
      <c r="AL8" s="28">
        <v>685585</v>
      </c>
      <c r="AM8" s="28">
        <v>6568370</v>
      </c>
      <c r="AN8" s="28">
        <v>2734</v>
      </c>
      <c r="AO8" s="28">
        <v>409346</v>
      </c>
    </row>
    <row r="9" spans="1:41" x14ac:dyDescent="0.2">
      <c r="A9" s="24" t="s">
        <v>47</v>
      </c>
      <c r="B9" s="24" t="s">
        <v>60</v>
      </c>
    </row>
    <row r="10" spans="1:41" x14ac:dyDescent="0.2">
      <c r="M10" s="25" t="str">
        <f t="shared" ref="M10:AO10" si="0">+M3</f>
        <v>Belgium</v>
      </c>
      <c r="N10" s="25" t="str">
        <f t="shared" si="0"/>
        <v>Bulgaria</v>
      </c>
      <c r="O10" s="25" t="str">
        <f t="shared" si="0"/>
        <v>Czech Republic</v>
      </c>
      <c r="P10" s="25" t="str">
        <f t="shared" si="0"/>
        <v>Denmark</v>
      </c>
      <c r="Q10" s="25" t="str">
        <f t="shared" si="0"/>
        <v>Germany (until 1990 former territory of the FRG)</v>
      </c>
      <c r="R10" s="25" t="str">
        <f t="shared" si="0"/>
        <v>Estonia</v>
      </c>
      <c r="S10" s="25" t="str">
        <f t="shared" si="0"/>
        <v>Ireland</v>
      </c>
      <c r="T10" s="25" t="str">
        <f t="shared" si="0"/>
        <v>Greece</v>
      </c>
      <c r="U10" s="25" t="str">
        <f t="shared" si="0"/>
        <v>Spain</v>
      </c>
      <c r="V10" s="25" t="str">
        <f t="shared" si="0"/>
        <v>France</v>
      </c>
      <c r="W10" s="25" t="str">
        <f t="shared" si="0"/>
        <v>Italy</v>
      </c>
      <c r="X10" s="25" t="str">
        <f t="shared" si="0"/>
        <v>Cyprus</v>
      </c>
      <c r="Y10" s="25" t="str">
        <f t="shared" si="0"/>
        <v>Latvia</v>
      </c>
      <c r="Z10" s="25" t="str">
        <f t="shared" si="0"/>
        <v>Lithuania</v>
      </c>
      <c r="AA10" s="25" t="str">
        <f t="shared" si="0"/>
        <v>Luxembourg</v>
      </c>
      <c r="AB10" s="25" t="str">
        <f t="shared" si="0"/>
        <v>Hungary</v>
      </c>
      <c r="AC10" s="25" t="str">
        <f t="shared" si="0"/>
        <v>Malta</v>
      </c>
      <c r="AD10" s="25" t="str">
        <f t="shared" si="0"/>
        <v>Netherlands</v>
      </c>
      <c r="AE10" s="25" t="str">
        <f t="shared" si="0"/>
        <v>Austria</v>
      </c>
      <c r="AF10" s="25" t="str">
        <f t="shared" si="0"/>
        <v>Poland</v>
      </c>
      <c r="AG10" s="25" t="str">
        <f t="shared" si="0"/>
        <v>Portugal</v>
      </c>
      <c r="AH10" s="25" t="str">
        <f t="shared" si="0"/>
        <v>Romania</v>
      </c>
      <c r="AI10" s="25" t="str">
        <f t="shared" si="0"/>
        <v>Slovenia</v>
      </c>
      <c r="AJ10" s="25" t="str">
        <f t="shared" si="0"/>
        <v>Slovakia</v>
      </c>
      <c r="AK10" s="25" t="str">
        <f t="shared" si="0"/>
        <v>Finland</v>
      </c>
      <c r="AL10" s="25" t="str">
        <f t="shared" si="0"/>
        <v>Sweden</v>
      </c>
      <c r="AM10" s="25" t="str">
        <f t="shared" si="0"/>
        <v>United Kingdom</v>
      </c>
      <c r="AN10" s="25" t="str">
        <f t="shared" si="0"/>
        <v>Liechtenstein</v>
      </c>
      <c r="AO10" s="25" t="str">
        <f t="shared" si="0"/>
        <v>Norway</v>
      </c>
    </row>
    <row r="11" spans="1:41" x14ac:dyDescent="0.2">
      <c r="A11" s="27" t="s">
        <v>48</v>
      </c>
      <c r="B11" s="27" t="s">
        <v>61</v>
      </c>
      <c r="C11" s="27" t="s">
        <v>92</v>
      </c>
      <c r="D11" s="27" t="s">
        <v>91</v>
      </c>
      <c r="E11" s="27" t="s">
        <v>90</v>
      </c>
      <c r="F11" s="27" t="s">
        <v>31</v>
      </c>
      <c r="M11" s="25" t="s">
        <v>0</v>
      </c>
      <c r="N11" s="25" t="s">
        <v>1</v>
      </c>
      <c r="O11" s="25" t="s">
        <v>2</v>
      </c>
      <c r="P11" s="25" t="s">
        <v>3</v>
      </c>
      <c r="Q11" s="25" t="s">
        <v>4</v>
      </c>
      <c r="R11" s="25" t="s">
        <v>5</v>
      </c>
      <c r="S11" s="25" t="s">
        <v>6</v>
      </c>
      <c r="T11" s="25" t="s">
        <v>7</v>
      </c>
      <c r="U11" s="25" t="s">
        <v>8</v>
      </c>
      <c r="V11" s="25" t="s">
        <v>9</v>
      </c>
      <c r="W11" s="25" t="s">
        <v>10</v>
      </c>
      <c r="X11" s="25" t="s">
        <v>11</v>
      </c>
      <c r="Y11" s="25" t="s">
        <v>12</v>
      </c>
      <c r="Z11" s="25" t="s">
        <v>13</v>
      </c>
      <c r="AA11" s="25" t="s">
        <v>14</v>
      </c>
      <c r="AB11" s="25" t="s">
        <v>15</v>
      </c>
      <c r="AC11" s="25" t="s">
        <v>16</v>
      </c>
      <c r="AD11" s="25" t="s">
        <v>17</v>
      </c>
      <c r="AE11" s="25" t="s">
        <v>18</v>
      </c>
      <c r="AF11" s="25" t="s">
        <v>19</v>
      </c>
      <c r="AG11" s="25" t="s">
        <v>20</v>
      </c>
      <c r="AH11" s="25" t="s">
        <v>21</v>
      </c>
      <c r="AI11" s="25" t="s">
        <v>22</v>
      </c>
      <c r="AJ11" s="25" t="s">
        <v>23</v>
      </c>
      <c r="AK11" s="25" t="s">
        <v>24</v>
      </c>
      <c r="AL11" s="25" t="s">
        <v>25</v>
      </c>
      <c r="AM11" s="25" t="s">
        <v>26</v>
      </c>
      <c r="AN11" s="25" t="s">
        <v>28</v>
      </c>
      <c r="AO11" s="25" t="s">
        <v>27</v>
      </c>
    </row>
    <row r="12" spans="1:41" x14ac:dyDescent="0.2">
      <c r="A12" s="27"/>
      <c r="B12" s="27"/>
      <c r="C12" s="27"/>
      <c r="D12" s="27"/>
      <c r="E12" s="27"/>
      <c r="F12" s="27"/>
      <c r="M12" s="30">
        <f>+M4</f>
        <v>1685954</v>
      </c>
      <c r="N12" s="30">
        <f t="shared" ref="N12:AO12" si="1">+N4</f>
        <v>321197</v>
      </c>
      <c r="O12" s="30">
        <f t="shared" si="1"/>
        <v>922726</v>
      </c>
      <c r="P12" s="30">
        <f t="shared" si="1"/>
        <v>693950</v>
      </c>
      <c r="Q12" s="30">
        <f t="shared" si="1"/>
        <v>16002600</v>
      </c>
      <c r="R12" s="30">
        <f t="shared" si="1"/>
        <v>157907</v>
      </c>
      <c r="S12" s="30">
        <f t="shared" si="1"/>
        <v>863714</v>
      </c>
      <c r="T12" s="30">
        <f t="shared" si="1"/>
        <v>927400</v>
      </c>
      <c r="U12" s="30">
        <f t="shared" si="1"/>
        <v>7389590</v>
      </c>
      <c r="V12" s="30">
        <f t="shared" si="1"/>
        <v>12515928</v>
      </c>
      <c r="W12" s="30">
        <f t="shared" si="1"/>
        <v>11411000</v>
      </c>
      <c r="X12" s="30">
        <f t="shared" si="1"/>
        <v>79528</v>
      </c>
      <c r="Y12" s="30">
        <f t="shared" si="1"/>
        <v>213905</v>
      </c>
      <c r="Z12" s="30">
        <f t="shared" si="1"/>
        <v>272478</v>
      </c>
      <c r="AA12" s="30">
        <f t="shared" si="1"/>
        <v>102489</v>
      </c>
      <c r="AB12" s="30">
        <f t="shared" si="1"/>
        <v>744211</v>
      </c>
      <c r="AC12" s="30">
        <f t="shared" si="1"/>
        <v>45747</v>
      </c>
      <c r="AD12" s="30">
        <f t="shared" si="1"/>
        <v>2724000</v>
      </c>
      <c r="AE12" s="30">
        <f t="shared" si="1"/>
        <v>1230852</v>
      </c>
      <c r="AF12" s="30">
        <f t="shared" si="1"/>
        <v>4292969</v>
      </c>
      <c r="AG12" s="30">
        <f t="shared" si="1"/>
        <v>1664296</v>
      </c>
      <c r="AH12" s="30">
        <f t="shared" si="1"/>
        <v>974940</v>
      </c>
      <c r="AI12" s="30">
        <f t="shared" si="1"/>
        <v>203763</v>
      </c>
      <c r="AJ12" s="30">
        <f t="shared" si="1"/>
        <v>436342</v>
      </c>
      <c r="AK12" s="30">
        <f t="shared" si="1"/>
        <v>708241</v>
      </c>
      <c r="AL12" s="30">
        <f t="shared" si="1"/>
        <v>1261876</v>
      </c>
      <c r="AM12" s="30">
        <f t="shared" si="1"/>
        <v>10824820</v>
      </c>
      <c r="AN12" s="30">
        <f t="shared" si="1"/>
        <v>5950</v>
      </c>
      <c r="AO12" s="30">
        <f t="shared" si="1"/>
        <v>722024</v>
      </c>
    </row>
    <row r="13" spans="1:41" x14ac:dyDescent="0.2">
      <c r="A13" s="27" t="s">
        <v>45</v>
      </c>
      <c r="B13" s="27" t="s">
        <v>44</v>
      </c>
      <c r="C13" s="27" t="s">
        <v>44</v>
      </c>
      <c r="D13" s="27" t="s">
        <v>44</v>
      </c>
      <c r="E13" s="27" t="s">
        <v>44</v>
      </c>
      <c r="F13" s="27" t="s">
        <v>44</v>
      </c>
      <c r="L13" s="25" t="s">
        <v>31</v>
      </c>
      <c r="M13" s="30">
        <f>+M8</f>
        <v>1344669</v>
      </c>
      <c r="N13" s="30">
        <f t="shared" ref="N13:AO13" si="2">+N8</f>
        <v>197958</v>
      </c>
      <c r="O13" s="30">
        <f t="shared" si="2"/>
        <v>646015</v>
      </c>
      <c r="P13" s="30">
        <f t="shared" si="2"/>
        <v>582952</v>
      </c>
      <c r="Q13" s="30">
        <f t="shared" si="2"/>
        <v>11627900</v>
      </c>
      <c r="R13" s="30">
        <f t="shared" si="2"/>
        <v>88650</v>
      </c>
      <c r="S13" s="30">
        <f t="shared" si="2"/>
        <v>572116</v>
      </c>
      <c r="T13" s="30">
        <f t="shared" si="2"/>
        <v>544080</v>
      </c>
      <c r="U13" s="30">
        <f t="shared" si="2"/>
        <v>4575396</v>
      </c>
      <c r="V13" s="30">
        <f t="shared" si="2"/>
        <v>7645844</v>
      </c>
      <c r="W13" s="30">
        <f t="shared" si="2"/>
        <v>7346000</v>
      </c>
      <c r="X13" s="30">
        <f t="shared" si="2"/>
        <v>39770</v>
      </c>
      <c r="Y13" s="30">
        <f t="shared" si="2"/>
        <v>104643</v>
      </c>
      <c r="Z13" s="30">
        <f t="shared" si="2"/>
        <v>164616</v>
      </c>
      <c r="AA13" s="30">
        <f t="shared" si="2"/>
        <v>67598</v>
      </c>
      <c r="AB13" s="30">
        <f t="shared" si="2"/>
        <v>384959</v>
      </c>
      <c r="AC13" s="30">
        <f t="shared" si="2"/>
        <v>13034</v>
      </c>
      <c r="AD13" s="30">
        <f t="shared" si="2"/>
        <v>2014000</v>
      </c>
      <c r="AE13" s="30">
        <f t="shared" si="2"/>
        <v>819217</v>
      </c>
      <c r="AF13" s="30">
        <f t="shared" si="2"/>
        <v>1668686</v>
      </c>
      <c r="AG13" s="30">
        <f t="shared" si="2"/>
        <v>923991</v>
      </c>
      <c r="AH13" s="30">
        <f t="shared" si="2"/>
        <v>422776</v>
      </c>
      <c r="AI13" s="30">
        <f t="shared" si="2"/>
        <v>124204</v>
      </c>
      <c r="AJ13" s="30">
        <f t="shared" si="2"/>
        <v>199568</v>
      </c>
      <c r="AK13" s="30">
        <f t="shared" si="2"/>
        <v>392421</v>
      </c>
      <c r="AL13" s="30">
        <f t="shared" si="2"/>
        <v>685585</v>
      </c>
      <c r="AM13" s="30">
        <f t="shared" si="2"/>
        <v>6568370</v>
      </c>
      <c r="AN13" s="30">
        <f t="shared" si="2"/>
        <v>2734</v>
      </c>
      <c r="AO13" s="30">
        <f t="shared" si="2"/>
        <v>409346</v>
      </c>
    </row>
    <row r="14" spans="1:41" x14ac:dyDescent="0.2">
      <c r="A14" s="27" t="s">
        <v>52</v>
      </c>
      <c r="B14" s="28">
        <v>78672423</v>
      </c>
      <c r="C14" s="29" t="s">
        <v>41</v>
      </c>
      <c r="D14" s="29" t="s">
        <v>41</v>
      </c>
      <c r="E14" s="29" t="s">
        <v>41</v>
      </c>
      <c r="F14" s="28">
        <v>49765018</v>
      </c>
      <c r="L14" s="25" t="s">
        <v>94</v>
      </c>
      <c r="M14" s="30">
        <f>+M5</f>
        <v>30856</v>
      </c>
      <c r="N14" s="30">
        <f t="shared" ref="N14:AO14" si="3">+N5</f>
        <v>0</v>
      </c>
      <c r="O14" s="30">
        <f t="shared" si="3"/>
        <v>7208</v>
      </c>
      <c r="P14" s="30">
        <f t="shared" si="3"/>
        <v>0</v>
      </c>
      <c r="Q14" s="30">
        <f t="shared" si="3"/>
        <v>1819900</v>
      </c>
      <c r="R14" s="30">
        <f t="shared" si="3"/>
        <v>8662</v>
      </c>
      <c r="S14" s="30">
        <f t="shared" si="3"/>
        <v>64810</v>
      </c>
      <c r="T14" s="30">
        <f t="shared" si="3"/>
        <v>1554</v>
      </c>
      <c r="U14" s="30">
        <f t="shared" si="3"/>
        <v>95963</v>
      </c>
      <c r="V14" s="30">
        <f t="shared" si="3"/>
        <v>213214</v>
      </c>
      <c r="W14" s="30">
        <f t="shared" si="3"/>
        <v>34000</v>
      </c>
      <c r="X14" s="30">
        <f t="shared" si="3"/>
        <v>78</v>
      </c>
      <c r="Y14" s="30">
        <f t="shared" si="3"/>
        <v>4278</v>
      </c>
      <c r="Z14" s="30">
        <f t="shared" si="3"/>
        <v>1433</v>
      </c>
      <c r="AA14" s="30">
        <f t="shared" si="3"/>
        <v>6352</v>
      </c>
      <c r="AB14" s="30">
        <f t="shared" si="3"/>
        <v>6238</v>
      </c>
      <c r="AC14" s="30">
        <f t="shared" si="3"/>
        <v>0</v>
      </c>
      <c r="AD14" s="30">
        <f t="shared" si="3"/>
        <v>308000</v>
      </c>
      <c r="AE14" s="30">
        <f t="shared" si="3"/>
        <v>86197</v>
      </c>
      <c r="AF14" s="30">
        <f t="shared" si="3"/>
        <v>128079</v>
      </c>
      <c r="AG14" s="30">
        <f t="shared" si="3"/>
        <v>0</v>
      </c>
      <c r="AH14" s="30">
        <f t="shared" si="3"/>
        <v>48251</v>
      </c>
      <c r="AI14" s="30">
        <f t="shared" si="3"/>
        <v>8530</v>
      </c>
      <c r="AJ14" s="30">
        <f t="shared" si="3"/>
        <v>2852</v>
      </c>
      <c r="AK14" s="30">
        <v>0</v>
      </c>
      <c r="AL14" s="30">
        <f t="shared" si="3"/>
        <v>0</v>
      </c>
      <c r="AM14" s="30">
        <f t="shared" si="3"/>
        <v>0</v>
      </c>
      <c r="AN14" s="30">
        <f t="shared" si="3"/>
        <v>0</v>
      </c>
      <c r="AO14" s="30">
        <f t="shared" si="3"/>
        <v>28790</v>
      </c>
    </row>
    <row r="15" spans="1:41" x14ac:dyDescent="0.2">
      <c r="A15" s="27" t="s">
        <v>87</v>
      </c>
      <c r="B15" s="28">
        <v>70006710</v>
      </c>
      <c r="C15" s="29" t="s">
        <v>41</v>
      </c>
      <c r="D15" s="29" t="s">
        <v>41</v>
      </c>
      <c r="E15" s="29" t="s">
        <v>41</v>
      </c>
      <c r="F15" s="28">
        <v>45710139</v>
      </c>
      <c r="L15" s="25" t="s">
        <v>95</v>
      </c>
      <c r="M15" s="30">
        <f>+M6</f>
        <v>0</v>
      </c>
      <c r="N15" s="30">
        <f t="shared" ref="N15:AO15" si="4">+N6</f>
        <v>358</v>
      </c>
      <c r="O15" s="30">
        <f t="shared" si="4"/>
        <v>0</v>
      </c>
      <c r="P15" s="30">
        <f t="shared" si="4"/>
        <v>0</v>
      </c>
      <c r="Q15" s="30">
        <f t="shared" si="4"/>
        <v>0</v>
      </c>
      <c r="R15" s="30">
        <f t="shared" si="4"/>
        <v>0</v>
      </c>
      <c r="S15" s="30">
        <f t="shared" si="4"/>
        <v>0</v>
      </c>
      <c r="T15" s="30">
        <f t="shared" si="4"/>
        <v>0</v>
      </c>
      <c r="U15" s="30">
        <f t="shared" si="4"/>
        <v>0</v>
      </c>
      <c r="V15" s="30">
        <f t="shared" si="4"/>
        <v>0</v>
      </c>
      <c r="W15" s="30">
        <f t="shared" si="4"/>
        <v>0</v>
      </c>
      <c r="X15" s="30">
        <f t="shared" si="4"/>
        <v>0</v>
      </c>
      <c r="Y15" s="30">
        <f t="shared" si="4"/>
        <v>3794</v>
      </c>
      <c r="Z15" s="30">
        <f t="shared" si="4"/>
        <v>0</v>
      </c>
      <c r="AA15" s="30">
        <f t="shared" si="4"/>
        <v>0</v>
      </c>
      <c r="AB15" s="30">
        <f t="shared" si="4"/>
        <v>0</v>
      </c>
      <c r="AC15" s="30">
        <f t="shared" si="4"/>
        <v>320</v>
      </c>
      <c r="AD15" s="30">
        <f t="shared" si="4"/>
        <v>0</v>
      </c>
      <c r="AE15" s="30">
        <f t="shared" si="4"/>
        <v>0</v>
      </c>
      <c r="AF15" s="30">
        <f t="shared" si="4"/>
        <v>448000</v>
      </c>
      <c r="AG15" s="30">
        <f t="shared" si="4"/>
        <v>0</v>
      </c>
      <c r="AH15" s="30">
        <f t="shared" si="4"/>
        <v>0</v>
      </c>
      <c r="AI15" s="30">
        <f t="shared" si="4"/>
        <v>0</v>
      </c>
      <c r="AJ15" s="30">
        <f t="shared" si="4"/>
        <v>4709</v>
      </c>
      <c r="AK15" s="30">
        <f t="shared" si="4"/>
        <v>0</v>
      </c>
      <c r="AL15" s="30">
        <f t="shared" si="4"/>
        <v>0</v>
      </c>
      <c r="AM15" s="30">
        <f t="shared" si="4"/>
        <v>0</v>
      </c>
      <c r="AN15" s="30">
        <f t="shared" si="4"/>
        <v>0</v>
      </c>
      <c r="AO15" s="30">
        <f t="shared" si="4"/>
        <v>0</v>
      </c>
    </row>
    <row r="16" spans="1:41" x14ac:dyDescent="0.2">
      <c r="A16" s="27" t="s">
        <v>86</v>
      </c>
      <c r="B16" s="28">
        <v>1685954</v>
      </c>
      <c r="C16" s="28">
        <v>30856</v>
      </c>
      <c r="D16" s="28">
        <v>0</v>
      </c>
      <c r="E16" s="28">
        <v>234389</v>
      </c>
      <c r="F16" s="28">
        <v>1344669</v>
      </c>
      <c r="L16" s="25" t="s">
        <v>96</v>
      </c>
      <c r="M16" s="30">
        <f>+M7</f>
        <v>234389</v>
      </c>
      <c r="N16" s="30">
        <f t="shared" ref="N16:AO16" si="5">+N7</f>
        <v>758</v>
      </c>
      <c r="O16" s="30">
        <f t="shared" si="5"/>
        <v>65860</v>
      </c>
      <c r="P16" s="30">
        <f t="shared" si="5"/>
        <v>167532</v>
      </c>
      <c r="Q16" s="30">
        <f t="shared" si="5"/>
        <v>1860818</v>
      </c>
      <c r="R16" s="30">
        <f t="shared" si="5"/>
        <v>0</v>
      </c>
      <c r="S16" s="30">
        <f t="shared" si="5"/>
        <v>7</v>
      </c>
      <c r="T16" s="30">
        <f t="shared" si="5"/>
        <v>0</v>
      </c>
      <c r="U16" s="30">
        <f t="shared" si="5"/>
        <v>504851</v>
      </c>
      <c r="V16" s="30">
        <f t="shared" si="5"/>
        <v>939918</v>
      </c>
      <c r="W16" s="30">
        <f t="shared" si="5"/>
        <v>1148000</v>
      </c>
      <c r="X16" s="30">
        <f t="shared" si="5"/>
        <v>0</v>
      </c>
      <c r="Y16" s="30">
        <f t="shared" si="5"/>
        <v>0</v>
      </c>
      <c r="Z16" s="30">
        <f t="shared" si="5"/>
        <v>4</v>
      </c>
      <c r="AA16" s="30">
        <f t="shared" si="5"/>
        <v>18554</v>
      </c>
      <c r="AB16" s="30">
        <f t="shared" si="5"/>
        <v>25457</v>
      </c>
      <c r="AC16" s="30">
        <f t="shared" si="5"/>
        <v>0</v>
      </c>
      <c r="AD16" s="30">
        <f t="shared" si="5"/>
        <v>314880</v>
      </c>
      <c r="AE16" s="30">
        <f t="shared" si="5"/>
        <v>229420</v>
      </c>
      <c r="AF16" s="30">
        <f t="shared" si="5"/>
        <v>60051</v>
      </c>
      <c r="AG16" s="30">
        <f t="shared" si="5"/>
        <v>96589</v>
      </c>
      <c r="AH16" s="30">
        <f t="shared" si="5"/>
        <v>0</v>
      </c>
      <c r="AI16" s="30">
        <f t="shared" si="5"/>
        <v>1276</v>
      </c>
      <c r="AJ16" s="30">
        <v>0</v>
      </c>
      <c r="AK16" s="30">
        <f t="shared" si="5"/>
        <v>209866</v>
      </c>
      <c r="AL16" s="30">
        <f t="shared" si="5"/>
        <v>281896</v>
      </c>
      <c r="AM16" s="30">
        <f t="shared" si="5"/>
        <v>721505</v>
      </c>
      <c r="AN16" s="30">
        <f t="shared" si="5"/>
        <v>2704</v>
      </c>
      <c r="AO16" s="30">
        <f t="shared" si="5"/>
        <v>191283</v>
      </c>
    </row>
    <row r="17" spans="1:41" x14ac:dyDescent="0.2">
      <c r="A17" s="27" t="s">
        <v>35</v>
      </c>
      <c r="B17" s="28">
        <v>321197</v>
      </c>
      <c r="C17" s="28">
        <v>0</v>
      </c>
      <c r="D17" s="28">
        <v>358</v>
      </c>
      <c r="E17" s="28">
        <v>758</v>
      </c>
      <c r="F17" s="28">
        <v>197958</v>
      </c>
    </row>
    <row r="18" spans="1:41" x14ac:dyDescent="0.2">
      <c r="A18" s="27" t="s">
        <v>85</v>
      </c>
      <c r="B18" s="28">
        <v>922726</v>
      </c>
      <c r="C18" s="28">
        <v>7208</v>
      </c>
      <c r="D18" s="28">
        <v>0</v>
      </c>
      <c r="E18" s="28">
        <v>65860</v>
      </c>
      <c r="F18" s="28">
        <v>646015</v>
      </c>
    </row>
    <row r="19" spans="1:41" x14ac:dyDescent="0.2">
      <c r="A19" s="27" t="s">
        <v>84</v>
      </c>
      <c r="B19" s="28">
        <v>693950</v>
      </c>
      <c r="C19" s="28">
        <v>0</v>
      </c>
      <c r="D19" s="28">
        <v>0</v>
      </c>
      <c r="E19" s="28">
        <v>167532</v>
      </c>
      <c r="F19" s="28">
        <v>582952</v>
      </c>
    </row>
    <row r="20" spans="1:41" x14ac:dyDescent="0.2">
      <c r="A20" s="27" t="s">
        <v>89</v>
      </c>
      <c r="B20" s="28">
        <v>16002600</v>
      </c>
      <c r="C20" s="28">
        <v>1819900</v>
      </c>
      <c r="D20" s="28">
        <v>0</v>
      </c>
      <c r="E20" s="28">
        <v>1860818</v>
      </c>
      <c r="F20" s="28">
        <v>11627900</v>
      </c>
      <c r="M20" s="25" t="s">
        <v>0</v>
      </c>
      <c r="N20" s="25" t="s">
        <v>1</v>
      </c>
      <c r="O20" s="25" t="s">
        <v>2</v>
      </c>
      <c r="P20" s="25" t="s">
        <v>3</v>
      </c>
      <c r="Q20" s="25" t="s">
        <v>4</v>
      </c>
      <c r="R20" s="25" t="s">
        <v>5</v>
      </c>
      <c r="S20" s="25" t="s">
        <v>6</v>
      </c>
      <c r="T20" s="25" t="s">
        <v>7</v>
      </c>
      <c r="U20" s="25" t="s">
        <v>8</v>
      </c>
      <c r="V20" s="25" t="s">
        <v>9</v>
      </c>
      <c r="W20" s="25" t="s">
        <v>10</v>
      </c>
      <c r="X20" s="25" t="s">
        <v>11</v>
      </c>
      <c r="Y20" s="25" t="s">
        <v>12</v>
      </c>
      <c r="Z20" s="25" t="s">
        <v>13</v>
      </c>
      <c r="AA20" s="25" t="s">
        <v>14</v>
      </c>
      <c r="AB20" s="25" t="s">
        <v>15</v>
      </c>
      <c r="AC20" s="25" t="s">
        <v>16</v>
      </c>
      <c r="AD20" s="25" t="s">
        <v>17</v>
      </c>
      <c r="AE20" s="25" t="s">
        <v>18</v>
      </c>
      <c r="AF20" s="25" t="s">
        <v>19</v>
      </c>
      <c r="AG20" s="25" t="s">
        <v>20</v>
      </c>
      <c r="AH20" s="25" t="s">
        <v>21</v>
      </c>
      <c r="AI20" s="25" t="s">
        <v>22</v>
      </c>
      <c r="AJ20" s="25" t="s">
        <v>23</v>
      </c>
      <c r="AK20" s="25" t="s">
        <v>24</v>
      </c>
      <c r="AL20" s="25" t="s">
        <v>25</v>
      </c>
      <c r="AM20" s="25" t="s">
        <v>26</v>
      </c>
      <c r="AN20" s="25" t="s">
        <v>28</v>
      </c>
      <c r="AO20" s="25" t="s">
        <v>27</v>
      </c>
    </row>
    <row r="21" spans="1:41" x14ac:dyDescent="0.2">
      <c r="A21" s="27" t="s">
        <v>83</v>
      </c>
      <c r="B21" s="28">
        <v>157907</v>
      </c>
      <c r="C21" s="28">
        <v>8662</v>
      </c>
      <c r="D21" s="28">
        <v>0</v>
      </c>
      <c r="E21" s="28">
        <v>0</v>
      </c>
      <c r="F21" s="28">
        <v>88650</v>
      </c>
      <c r="L21" s="25" t="s">
        <v>31</v>
      </c>
      <c r="M21" s="7">
        <f t="shared" ref="M21:R21" si="6">+M13/M$12</f>
        <v>0.79757158261731931</v>
      </c>
      <c r="N21" s="7">
        <f t="shared" si="6"/>
        <v>0.61631335286444144</v>
      </c>
      <c r="O21" s="7">
        <f t="shared" si="6"/>
        <v>0.70011574400201149</v>
      </c>
      <c r="P21" s="7">
        <f t="shared" si="6"/>
        <v>0.84004899488435769</v>
      </c>
      <c r="Q21" s="7">
        <f t="shared" si="6"/>
        <v>0.72662567332808414</v>
      </c>
      <c r="R21" s="7">
        <f t="shared" si="6"/>
        <v>0.56140639743646581</v>
      </c>
      <c r="S21" s="7">
        <f t="shared" ref="S21:AO21" si="7">+S13/S$12</f>
        <v>0.66239055983809458</v>
      </c>
      <c r="T21" s="7">
        <f t="shared" si="7"/>
        <v>0.58667241751132193</v>
      </c>
      <c r="U21" s="7">
        <f t="shared" si="7"/>
        <v>0.61916777520809685</v>
      </c>
      <c r="V21" s="7">
        <f t="shared" si="7"/>
        <v>0.61088910067235924</v>
      </c>
      <c r="W21" s="7">
        <f t="shared" si="7"/>
        <v>0.64376478836210671</v>
      </c>
      <c r="X21" s="7">
        <f t="shared" si="7"/>
        <v>0.5000754451262448</v>
      </c>
      <c r="Y21" s="7">
        <f t="shared" si="7"/>
        <v>0.48920315093148825</v>
      </c>
      <c r="Z21" s="7">
        <f t="shared" si="7"/>
        <v>0.6041441877876379</v>
      </c>
      <c r="AA21" s="7">
        <f t="shared" si="7"/>
        <v>0.65956346534750065</v>
      </c>
      <c r="AB21" s="7">
        <f t="shared" si="7"/>
        <v>0.51727131149633643</v>
      </c>
      <c r="AC21" s="7">
        <f t="shared" si="7"/>
        <v>0.2849148578048834</v>
      </c>
      <c r="AD21" s="7">
        <f t="shared" si="7"/>
        <v>0.73935389133627016</v>
      </c>
      <c r="AE21" s="7">
        <f t="shared" si="7"/>
        <v>0.66556905298118707</v>
      </c>
      <c r="AF21" s="7">
        <f t="shared" si="7"/>
        <v>0.38870208473436452</v>
      </c>
      <c r="AG21" s="7">
        <f t="shared" si="7"/>
        <v>0.55518429413998471</v>
      </c>
      <c r="AH21" s="7">
        <f t="shared" si="7"/>
        <v>0.43364309598539397</v>
      </c>
      <c r="AI21" s="7">
        <f t="shared" si="7"/>
        <v>0.60955129243287542</v>
      </c>
      <c r="AJ21" s="7">
        <f t="shared" si="7"/>
        <v>0.45736601106471531</v>
      </c>
      <c r="AK21" s="7">
        <f t="shared" si="7"/>
        <v>0.55407834338876172</v>
      </c>
      <c r="AL21" s="7">
        <f t="shared" si="7"/>
        <v>0.54330615686485839</v>
      </c>
      <c r="AM21" s="7">
        <f t="shared" si="7"/>
        <v>0.60678791887532546</v>
      </c>
      <c r="AN21" s="7">
        <f t="shared" si="7"/>
        <v>0.45949579831932774</v>
      </c>
      <c r="AO21" s="7">
        <f t="shared" si="7"/>
        <v>0.56694237310671114</v>
      </c>
    </row>
    <row r="22" spans="1:41" x14ac:dyDescent="0.2">
      <c r="A22" s="27" t="s">
        <v>82</v>
      </c>
      <c r="B22" s="28">
        <v>863714</v>
      </c>
      <c r="C22" s="28">
        <v>64810</v>
      </c>
      <c r="D22" s="28">
        <v>0</v>
      </c>
      <c r="E22" s="28">
        <v>7</v>
      </c>
      <c r="F22" s="28">
        <v>572116</v>
      </c>
      <c r="L22" s="25" t="s">
        <v>94</v>
      </c>
      <c r="M22" s="7">
        <f t="shared" ref="M22:Q24" si="8">+M14/M$12</f>
        <v>1.8301804201063612E-2</v>
      </c>
      <c r="N22" s="7">
        <f t="shared" si="8"/>
        <v>0</v>
      </c>
      <c r="O22" s="7">
        <f t="shared" si="8"/>
        <v>7.8116363904344299E-3</v>
      </c>
      <c r="P22" s="7">
        <f t="shared" si="8"/>
        <v>0</v>
      </c>
      <c r="Q22" s="7">
        <f t="shared" si="8"/>
        <v>0.1137252696436829</v>
      </c>
      <c r="R22" s="7">
        <f t="shared" ref="R22:AO22" si="9">+R14/R$12</f>
        <v>5.4855072922669675E-2</v>
      </c>
      <c r="S22" s="7">
        <f t="shared" si="9"/>
        <v>7.5036412516180123E-2</v>
      </c>
      <c r="T22" s="7">
        <f t="shared" si="9"/>
        <v>1.6756523614405866E-3</v>
      </c>
      <c r="U22" s="7">
        <f t="shared" si="9"/>
        <v>1.2986241455885915E-2</v>
      </c>
      <c r="V22" s="7">
        <f t="shared" si="9"/>
        <v>1.7035412795599336E-2</v>
      </c>
      <c r="W22" s="7">
        <f t="shared" si="9"/>
        <v>2.9795811059503989E-3</v>
      </c>
      <c r="X22" s="7">
        <f t="shared" si="9"/>
        <v>9.8078664118297952E-4</v>
      </c>
      <c r="Y22" s="7">
        <f t="shared" si="9"/>
        <v>1.9999532502746546E-2</v>
      </c>
      <c r="Z22" s="7">
        <f t="shared" si="9"/>
        <v>5.2591401874646764E-3</v>
      </c>
      <c r="AA22" s="7">
        <f t="shared" si="9"/>
        <v>6.197738293865683E-2</v>
      </c>
      <c r="AB22" s="7">
        <f t="shared" si="9"/>
        <v>8.3820314400082779E-3</v>
      </c>
      <c r="AC22" s="7">
        <f t="shared" si="9"/>
        <v>0</v>
      </c>
      <c r="AD22" s="7">
        <f t="shared" si="9"/>
        <v>0.1130690161527166</v>
      </c>
      <c r="AE22" s="7">
        <f t="shared" si="9"/>
        <v>7.0030352958763517E-2</v>
      </c>
      <c r="AF22" s="7">
        <f t="shared" si="9"/>
        <v>2.9834596988704089E-2</v>
      </c>
      <c r="AG22" s="7">
        <f t="shared" si="9"/>
        <v>0</v>
      </c>
      <c r="AH22" s="7">
        <f t="shared" si="9"/>
        <v>4.9491250743635508E-2</v>
      </c>
      <c r="AI22" s="7">
        <f t="shared" si="9"/>
        <v>4.1862359702203047E-2</v>
      </c>
      <c r="AJ22" s="7">
        <f t="shared" si="9"/>
        <v>6.5361574178052998E-3</v>
      </c>
      <c r="AK22" s="7">
        <f t="shared" si="9"/>
        <v>0</v>
      </c>
      <c r="AL22" s="7">
        <f t="shared" si="9"/>
        <v>0</v>
      </c>
      <c r="AM22" s="7">
        <f t="shared" si="9"/>
        <v>0</v>
      </c>
      <c r="AN22" s="7">
        <f t="shared" si="9"/>
        <v>0</v>
      </c>
      <c r="AO22" s="7">
        <f t="shared" si="9"/>
        <v>3.9874020808172581E-2</v>
      </c>
    </row>
    <row r="23" spans="1:41" x14ac:dyDescent="0.2">
      <c r="A23" s="27" t="s">
        <v>81</v>
      </c>
      <c r="B23" s="28">
        <v>927400</v>
      </c>
      <c r="C23" s="28">
        <v>1554</v>
      </c>
      <c r="D23" s="28">
        <v>0</v>
      </c>
      <c r="E23" s="28">
        <v>0</v>
      </c>
      <c r="F23" s="28">
        <v>544080</v>
      </c>
      <c r="L23" s="25" t="s">
        <v>95</v>
      </c>
      <c r="M23" s="7">
        <f t="shared" si="8"/>
        <v>0</v>
      </c>
      <c r="N23" s="7">
        <f t="shared" si="8"/>
        <v>1.1145807713023471E-3</v>
      </c>
      <c r="O23" s="7">
        <f t="shared" si="8"/>
        <v>0</v>
      </c>
      <c r="P23" s="7">
        <f t="shared" si="8"/>
        <v>0</v>
      </c>
      <c r="Q23" s="7">
        <f t="shared" si="8"/>
        <v>0</v>
      </c>
      <c r="R23" s="7">
        <f t="shared" ref="R23:AO23" si="10">+R15/R$12</f>
        <v>0</v>
      </c>
      <c r="S23" s="7">
        <f t="shared" si="10"/>
        <v>0</v>
      </c>
      <c r="T23" s="7">
        <f t="shared" si="10"/>
        <v>0</v>
      </c>
      <c r="U23" s="7">
        <f t="shared" si="10"/>
        <v>0</v>
      </c>
      <c r="V23" s="7">
        <f t="shared" si="10"/>
        <v>0</v>
      </c>
      <c r="W23" s="7">
        <f t="shared" si="10"/>
        <v>0</v>
      </c>
      <c r="X23" s="7">
        <f t="shared" si="10"/>
        <v>0</v>
      </c>
      <c r="Y23" s="7">
        <f t="shared" si="10"/>
        <v>1.7736845796030947E-2</v>
      </c>
      <c r="Z23" s="7">
        <f t="shared" si="10"/>
        <v>0</v>
      </c>
      <c r="AA23" s="7">
        <f t="shared" si="10"/>
        <v>0</v>
      </c>
      <c r="AB23" s="7">
        <f t="shared" si="10"/>
        <v>0</v>
      </c>
      <c r="AC23" s="7">
        <f t="shared" si="10"/>
        <v>6.9949942072704222E-3</v>
      </c>
      <c r="AD23" s="7">
        <f t="shared" si="10"/>
        <v>0</v>
      </c>
      <c r="AE23" s="7">
        <f t="shared" si="10"/>
        <v>0</v>
      </c>
      <c r="AF23" s="7">
        <f t="shared" si="10"/>
        <v>0.10435668182090296</v>
      </c>
      <c r="AG23" s="7">
        <f t="shared" si="10"/>
        <v>0</v>
      </c>
      <c r="AH23" s="7">
        <f t="shared" si="10"/>
        <v>0</v>
      </c>
      <c r="AI23" s="7">
        <f t="shared" si="10"/>
        <v>0</v>
      </c>
      <c r="AJ23" s="7">
        <f t="shared" si="10"/>
        <v>1.0791993436341218E-2</v>
      </c>
      <c r="AK23" s="7">
        <f t="shared" si="10"/>
        <v>0</v>
      </c>
      <c r="AL23" s="7">
        <f t="shared" si="10"/>
        <v>0</v>
      </c>
      <c r="AM23" s="7">
        <f t="shared" si="10"/>
        <v>0</v>
      </c>
      <c r="AN23" s="7">
        <f t="shared" si="10"/>
        <v>0</v>
      </c>
      <c r="AO23" s="7">
        <f t="shared" si="10"/>
        <v>0</v>
      </c>
    </row>
    <row r="24" spans="1:41" x14ac:dyDescent="0.2">
      <c r="A24" s="27" t="s">
        <v>80</v>
      </c>
      <c r="B24" s="28">
        <v>7389590</v>
      </c>
      <c r="C24" s="28">
        <v>95963</v>
      </c>
      <c r="D24" s="28">
        <v>0</v>
      </c>
      <c r="E24" s="28">
        <v>504851</v>
      </c>
      <c r="F24" s="28">
        <v>4575396</v>
      </c>
      <c r="L24" s="25" t="s">
        <v>96</v>
      </c>
      <c r="M24" s="7">
        <f t="shared" si="8"/>
        <v>0.13902455227129565</v>
      </c>
      <c r="N24" s="7">
        <f t="shared" si="8"/>
        <v>2.3599224152155841E-3</v>
      </c>
      <c r="O24" s="7">
        <f t="shared" si="8"/>
        <v>7.1375467907049336E-2</v>
      </c>
      <c r="P24" s="7">
        <f t="shared" si="8"/>
        <v>0.24141796959435119</v>
      </c>
      <c r="Q24" s="7">
        <f t="shared" si="8"/>
        <v>0.11628222913776512</v>
      </c>
      <c r="R24" s="7">
        <f t="shared" ref="R24:AO24" si="11">+R16/R$12</f>
        <v>0</v>
      </c>
      <c r="S24" s="7">
        <f t="shared" si="11"/>
        <v>8.1045346028893829E-6</v>
      </c>
      <c r="T24" s="7">
        <f t="shared" si="11"/>
        <v>0</v>
      </c>
      <c r="U24" s="7">
        <f t="shared" si="11"/>
        <v>6.8319216627715479E-2</v>
      </c>
      <c r="V24" s="7">
        <f t="shared" si="11"/>
        <v>7.5097747446294036E-2</v>
      </c>
      <c r="W24" s="7">
        <f t="shared" si="11"/>
        <v>0.1006046796950311</v>
      </c>
      <c r="X24" s="7">
        <f t="shared" si="11"/>
        <v>0</v>
      </c>
      <c r="Y24" s="7">
        <f t="shared" si="11"/>
        <v>0</v>
      </c>
      <c r="Z24" s="7">
        <f t="shared" si="11"/>
        <v>1.4680084263683674E-5</v>
      </c>
      <c r="AA24" s="7">
        <f t="shared" si="11"/>
        <v>0.18103406219204013</v>
      </c>
      <c r="AB24" s="7">
        <f t="shared" si="11"/>
        <v>3.4206696756699378E-2</v>
      </c>
      <c r="AC24" s="7">
        <f t="shared" si="11"/>
        <v>0</v>
      </c>
      <c r="AD24" s="7">
        <f t="shared" si="11"/>
        <v>0.11559471365638767</v>
      </c>
      <c r="AE24" s="7">
        <f t="shared" si="11"/>
        <v>0.18639121519077842</v>
      </c>
      <c r="AF24" s="7">
        <f t="shared" si="11"/>
        <v>1.398822120541751E-2</v>
      </c>
      <c r="AG24" s="7">
        <f t="shared" si="11"/>
        <v>5.8035950335757584E-2</v>
      </c>
      <c r="AH24" s="7">
        <f t="shared" si="11"/>
        <v>0</v>
      </c>
      <c r="AI24" s="7">
        <f t="shared" si="11"/>
        <v>6.2621771371642546E-3</v>
      </c>
      <c r="AJ24" s="7">
        <f t="shared" si="11"/>
        <v>0</v>
      </c>
      <c r="AK24" s="7">
        <f t="shared" si="11"/>
        <v>0.29632003795318262</v>
      </c>
      <c r="AL24" s="7">
        <f t="shared" si="11"/>
        <v>0.22339437472461637</v>
      </c>
      <c r="AM24" s="7">
        <f t="shared" si="11"/>
        <v>6.6652840416745962E-2</v>
      </c>
      <c r="AN24" s="7">
        <f t="shared" si="11"/>
        <v>0.45445378151260502</v>
      </c>
      <c r="AO24" s="7">
        <f t="shared" si="11"/>
        <v>0.26492609663944688</v>
      </c>
    </row>
    <row r="25" spans="1:41" x14ac:dyDescent="0.2">
      <c r="A25" s="27" t="s">
        <v>79</v>
      </c>
      <c r="B25" s="28">
        <v>12515928</v>
      </c>
      <c r="C25" s="28">
        <v>213214</v>
      </c>
      <c r="D25" s="28">
        <v>0</v>
      </c>
      <c r="E25" s="28">
        <v>939918</v>
      </c>
      <c r="F25" s="28">
        <v>7645844</v>
      </c>
    </row>
    <row r="26" spans="1:41" x14ac:dyDescent="0.2">
      <c r="A26" s="27" t="s">
        <v>78</v>
      </c>
      <c r="B26" s="28">
        <v>11411000</v>
      </c>
      <c r="C26" s="28">
        <v>34000</v>
      </c>
      <c r="D26" s="28">
        <v>0</v>
      </c>
      <c r="E26" s="28">
        <v>1148000</v>
      </c>
      <c r="F26" s="28">
        <v>7346000</v>
      </c>
    </row>
    <row r="27" spans="1:41" x14ac:dyDescent="0.2">
      <c r="A27" s="27" t="s">
        <v>77</v>
      </c>
      <c r="B27" s="28">
        <v>79528</v>
      </c>
      <c r="C27" s="28">
        <v>78</v>
      </c>
      <c r="D27" s="28">
        <v>0</v>
      </c>
      <c r="E27" s="28">
        <v>0</v>
      </c>
      <c r="F27" s="28">
        <v>39770</v>
      </c>
    </row>
    <row r="28" spans="1:41" x14ac:dyDescent="0.2">
      <c r="A28" s="27" t="s">
        <v>32</v>
      </c>
      <c r="B28" s="28">
        <v>213905</v>
      </c>
      <c r="C28" s="28">
        <v>4278</v>
      </c>
      <c r="D28" s="28">
        <v>3794</v>
      </c>
      <c r="E28" s="28">
        <v>0</v>
      </c>
      <c r="F28" s="28">
        <v>104643</v>
      </c>
    </row>
    <row r="29" spans="1:41" x14ac:dyDescent="0.2">
      <c r="A29" s="27" t="s">
        <v>76</v>
      </c>
      <c r="B29" s="28">
        <v>272478</v>
      </c>
      <c r="C29" s="28">
        <v>1433</v>
      </c>
      <c r="D29" s="28">
        <v>0</v>
      </c>
      <c r="E29" s="28">
        <v>4</v>
      </c>
      <c r="F29" s="28">
        <v>164616</v>
      </c>
    </row>
    <row r="30" spans="1:41" x14ac:dyDescent="0.2">
      <c r="A30" s="27" t="s">
        <v>75</v>
      </c>
      <c r="B30" s="28">
        <v>102489</v>
      </c>
      <c r="C30" s="28">
        <v>6352</v>
      </c>
      <c r="D30" s="28">
        <v>0</v>
      </c>
      <c r="E30" s="28">
        <v>18554</v>
      </c>
      <c r="F30" s="28">
        <v>67598</v>
      </c>
    </row>
    <row r="31" spans="1:41" x14ac:dyDescent="0.2">
      <c r="A31" s="27" t="s">
        <v>74</v>
      </c>
      <c r="B31" s="28">
        <v>744211</v>
      </c>
      <c r="C31" s="28">
        <v>6238</v>
      </c>
      <c r="D31" s="28">
        <v>0</v>
      </c>
      <c r="E31" s="28">
        <v>25457</v>
      </c>
      <c r="F31" s="28">
        <v>384959</v>
      </c>
    </row>
    <row r="32" spans="1:41" x14ac:dyDescent="0.2">
      <c r="A32" s="27" t="s">
        <v>34</v>
      </c>
      <c r="B32" s="28">
        <v>45747</v>
      </c>
      <c r="C32" s="28">
        <v>0</v>
      </c>
      <c r="D32" s="28">
        <v>320</v>
      </c>
      <c r="E32" s="28">
        <v>0</v>
      </c>
      <c r="F32" s="28">
        <v>13034</v>
      </c>
    </row>
    <row r="33" spans="1:6" x14ac:dyDescent="0.2">
      <c r="A33" s="27" t="s">
        <v>73</v>
      </c>
      <c r="B33" s="28">
        <v>2724000</v>
      </c>
      <c r="C33" s="28">
        <v>308000</v>
      </c>
      <c r="D33" s="28">
        <v>0</v>
      </c>
      <c r="E33" s="28">
        <v>314880</v>
      </c>
      <c r="F33" s="28">
        <v>2014000</v>
      </c>
    </row>
    <row r="34" spans="1:6" x14ac:dyDescent="0.2">
      <c r="A34" s="27" t="s">
        <v>72</v>
      </c>
      <c r="B34" s="28">
        <v>1230852</v>
      </c>
      <c r="C34" s="28">
        <v>86197</v>
      </c>
      <c r="D34" s="28">
        <v>0</v>
      </c>
      <c r="E34" s="28">
        <v>229420</v>
      </c>
      <c r="F34" s="28">
        <v>819217</v>
      </c>
    </row>
    <row r="35" spans="1:6" x14ac:dyDescent="0.2">
      <c r="A35" s="27" t="s">
        <v>33</v>
      </c>
      <c r="B35" s="28">
        <v>4292969</v>
      </c>
      <c r="C35" s="28">
        <v>128079</v>
      </c>
      <c r="D35" s="28">
        <v>448000</v>
      </c>
      <c r="E35" s="28">
        <v>60051</v>
      </c>
      <c r="F35" s="28">
        <v>1668686</v>
      </c>
    </row>
    <row r="36" spans="1:6" x14ac:dyDescent="0.2">
      <c r="A36" s="27" t="s">
        <v>43</v>
      </c>
      <c r="B36" s="28">
        <v>1664296</v>
      </c>
      <c r="C36" s="28">
        <v>0</v>
      </c>
      <c r="D36" s="28">
        <v>0</v>
      </c>
      <c r="E36" s="28">
        <v>96589</v>
      </c>
      <c r="F36" s="28">
        <v>923991</v>
      </c>
    </row>
    <row r="37" spans="1:6" x14ac:dyDescent="0.2">
      <c r="A37" s="27" t="s">
        <v>36</v>
      </c>
      <c r="B37" s="28">
        <v>974940</v>
      </c>
      <c r="C37" s="28">
        <v>48251</v>
      </c>
      <c r="D37" s="28">
        <v>0</v>
      </c>
      <c r="E37" s="28">
        <v>0</v>
      </c>
      <c r="F37" s="28">
        <v>422776</v>
      </c>
    </row>
    <row r="38" spans="1:6" x14ac:dyDescent="0.2">
      <c r="A38" s="27" t="s">
        <v>71</v>
      </c>
      <c r="B38" s="28">
        <v>203763</v>
      </c>
      <c r="C38" s="28">
        <v>8530</v>
      </c>
      <c r="D38" s="28">
        <v>0</v>
      </c>
      <c r="E38" s="28">
        <v>1276</v>
      </c>
      <c r="F38" s="28">
        <v>124204</v>
      </c>
    </row>
    <row r="39" spans="1:6" x14ac:dyDescent="0.2">
      <c r="A39" s="27" t="s">
        <v>70</v>
      </c>
      <c r="B39" s="28">
        <v>436342</v>
      </c>
      <c r="C39" s="28">
        <v>2852</v>
      </c>
      <c r="D39" s="28">
        <v>4709</v>
      </c>
      <c r="E39" s="29" t="s">
        <v>41</v>
      </c>
      <c r="F39" s="28">
        <v>199568</v>
      </c>
    </row>
    <row r="40" spans="1:6" x14ac:dyDescent="0.2">
      <c r="A40" s="27" t="s">
        <v>69</v>
      </c>
      <c r="B40" s="28">
        <v>708241</v>
      </c>
      <c r="C40" s="29" t="s">
        <v>41</v>
      </c>
      <c r="D40" s="28">
        <v>0</v>
      </c>
      <c r="E40" s="28">
        <v>209866</v>
      </c>
      <c r="F40" s="28">
        <v>392421</v>
      </c>
    </row>
    <row r="41" spans="1:6" x14ac:dyDescent="0.2">
      <c r="A41" s="27" t="s">
        <v>68</v>
      </c>
      <c r="B41" s="28">
        <v>1261876</v>
      </c>
      <c r="C41" s="28">
        <v>0</v>
      </c>
      <c r="D41" s="28">
        <v>0</v>
      </c>
      <c r="E41" s="28">
        <v>281896</v>
      </c>
      <c r="F41" s="28">
        <v>685585</v>
      </c>
    </row>
    <row r="42" spans="1:6" x14ac:dyDescent="0.2">
      <c r="A42" s="27" t="s">
        <v>67</v>
      </c>
      <c r="B42" s="28">
        <v>10824820</v>
      </c>
      <c r="C42" s="28">
        <v>0</v>
      </c>
      <c r="D42" s="28">
        <v>0</v>
      </c>
      <c r="E42" s="28">
        <v>721505</v>
      </c>
      <c r="F42" s="28">
        <v>6568370</v>
      </c>
    </row>
    <row r="43" spans="1:6" x14ac:dyDescent="0.2">
      <c r="A43" s="27" t="s">
        <v>42</v>
      </c>
      <c r="B43" s="28">
        <v>5950</v>
      </c>
      <c r="C43" s="28">
        <v>0</v>
      </c>
      <c r="D43" s="28">
        <v>0</v>
      </c>
      <c r="E43" s="28">
        <v>2704</v>
      </c>
      <c r="F43" s="28">
        <v>2734</v>
      </c>
    </row>
    <row r="44" spans="1:6" x14ac:dyDescent="0.2">
      <c r="A44" s="27" t="s">
        <v>66</v>
      </c>
      <c r="B44" s="28">
        <v>722024</v>
      </c>
      <c r="C44" s="28">
        <v>28790</v>
      </c>
      <c r="D44" s="28">
        <v>0</v>
      </c>
      <c r="E44" s="28">
        <v>191283</v>
      </c>
      <c r="F44" s="28">
        <v>409346</v>
      </c>
    </row>
    <row r="46" spans="1:6" x14ac:dyDescent="0.2">
      <c r="A46" s="24" t="s">
        <v>88</v>
      </c>
    </row>
    <row r="47" spans="1:6" x14ac:dyDescent="0.2">
      <c r="A47" s="24" t="s">
        <v>41</v>
      </c>
      <c r="B47" s="24" t="s">
        <v>51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198"/>
  <sheetViews>
    <sheetView showGridLines="0" zoomScaleNormal="100" workbookViewId="0">
      <selection activeCell="O67" sqref="O67"/>
    </sheetView>
  </sheetViews>
  <sheetFormatPr defaultColWidth="9.140625" defaultRowHeight="12" customHeight="1" x14ac:dyDescent="0.2"/>
  <cols>
    <col min="1" max="1" width="9.140625" style="4"/>
    <col min="2" max="2" width="9.140625" style="4" customWidth="1"/>
    <col min="3" max="3" width="10.7109375" style="4" customWidth="1"/>
    <col min="4" max="5" width="12" style="4" customWidth="1"/>
    <col min="6" max="6" width="10.85546875" style="4" customWidth="1"/>
    <col min="7" max="7" width="11.140625" style="4" customWidth="1"/>
    <col min="8" max="8" width="10.85546875" style="4" customWidth="1"/>
    <col min="9" max="9" width="11.28515625" style="4" customWidth="1"/>
    <col min="10" max="10" width="11.7109375" style="4" customWidth="1"/>
    <col min="11" max="11" width="10.5703125" style="4" customWidth="1"/>
    <col min="12" max="12" width="11.28515625" style="4" customWidth="1"/>
    <col min="13" max="13" width="12.140625" style="4" customWidth="1"/>
    <col min="14" max="18" width="9.140625" style="4" customWidth="1"/>
    <col min="19" max="19" width="10.42578125" style="4" customWidth="1"/>
    <col min="20" max="20" width="13.42578125" style="4" customWidth="1"/>
    <col min="21" max="21" width="9.140625" style="4" customWidth="1"/>
    <col min="22" max="22" width="9.140625" style="4"/>
    <col min="23" max="34" width="13.7109375" style="4" customWidth="1"/>
    <col min="35" max="16384" width="9.140625" style="4"/>
  </cols>
  <sheetData>
    <row r="1" spans="2:2" ht="12" customHeight="1" x14ac:dyDescent="0.2">
      <c r="B1" s="106"/>
    </row>
    <row r="2" spans="2:2" ht="12" customHeight="1" x14ac:dyDescent="0.2">
      <c r="B2" s="67" t="s">
        <v>249</v>
      </c>
    </row>
    <row r="3" spans="2:2" ht="12" customHeight="1" x14ac:dyDescent="0.2">
      <c r="B3" s="4" t="s">
        <v>122</v>
      </c>
    </row>
    <row r="21" spans="2:18" ht="12" customHeight="1" x14ac:dyDescent="0.2">
      <c r="N21" s="8"/>
      <c r="O21" s="8"/>
      <c r="P21" s="8"/>
      <c r="Q21" s="8"/>
      <c r="R21" s="8"/>
    </row>
    <row r="22" spans="2:18" ht="12" customHeight="1" x14ac:dyDescent="0.2">
      <c r="B22" s="1"/>
      <c r="N22" s="8"/>
      <c r="O22" s="8"/>
      <c r="P22" s="8"/>
      <c r="Q22" s="8"/>
      <c r="R22" s="8"/>
    </row>
    <row r="23" spans="2:18" ht="12" customHeight="1" x14ac:dyDescent="0.2">
      <c r="N23" s="8"/>
      <c r="O23" s="8"/>
      <c r="P23" s="8"/>
      <c r="Q23" s="8"/>
      <c r="R23" s="8"/>
    </row>
    <row r="24" spans="2:18" ht="12" customHeight="1" x14ac:dyDescent="0.2">
      <c r="N24" s="8"/>
      <c r="O24" s="8"/>
      <c r="P24" s="8"/>
      <c r="Q24" s="8"/>
      <c r="R24" s="8"/>
    </row>
    <row r="25" spans="2:18" ht="12" customHeight="1" x14ac:dyDescent="0.2">
      <c r="N25" s="8"/>
      <c r="O25" s="8"/>
      <c r="P25" s="8"/>
      <c r="Q25" s="8"/>
      <c r="R25" s="8"/>
    </row>
    <row r="26" spans="2:18" ht="12" customHeight="1" x14ac:dyDescent="0.2">
      <c r="N26" s="8"/>
      <c r="O26" s="8"/>
      <c r="P26" s="8"/>
      <c r="Q26" s="8"/>
      <c r="R26" s="8"/>
    </row>
    <row r="27" spans="2:18" ht="12" customHeight="1" x14ac:dyDescent="0.2">
      <c r="N27" s="8"/>
      <c r="O27" s="8"/>
      <c r="P27" s="8"/>
      <c r="Q27" s="8"/>
      <c r="R27" s="8"/>
    </row>
    <row r="28" spans="2:18" ht="68.650000000000006" customHeight="1" x14ac:dyDescent="0.2">
      <c r="N28" s="8"/>
      <c r="O28" s="8"/>
      <c r="P28" s="8"/>
      <c r="Q28" s="8"/>
      <c r="R28" s="8"/>
    </row>
    <row r="29" spans="2:18" ht="15.75" customHeight="1" x14ac:dyDescent="0.2">
      <c r="N29" s="8"/>
      <c r="O29" s="8"/>
      <c r="P29" s="8"/>
      <c r="Q29" s="8"/>
      <c r="R29" s="8"/>
    </row>
    <row r="30" spans="2:18" ht="12" customHeight="1" x14ac:dyDescent="0.2">
      <c r="L30" s="58"/>
      <c r="N30" s="8"/>
      <c r="O30" s="8"/>
      <c r="P30" s="8"/>
      <c r="Q30" s="8"/>
      <c r="R30" s="8"/>
    </row>
    <row r="33" spans="2:10" ht="12" customHeight="1" x14ac:dyDescent="0.2">
      <c r="B33" s="2" t="s">
        <v>210</v>
      </c>
    </row>
    <row r="34" spans="2:10" ht="12" customHeight="1" x14ac:dyDescent="0.2">
      <c r="B34" s="1" t="s">
        <v>167</v>
      </c>
    </row>
    <row r="43" spans="2:10" s="33" customFormat="1" ht="12" customHeight="1" x14ac:dyDescent="0.2">
      <c r="B43" s="60" t="s">
        <v>130</v>
      </c>
      <c r="C43" s="45"/>
    </row>
    <row r="44" spans="2:10" s="33" customFormat="1" ht="12" customHeight="1" x14ac:dyDescent="0.2">
      <c r="B44" s="33" t="s">
        <v>212</v>
      </c>
    </row>
    <row r="45" spans="2:10" s="33" customFormat="1" ht="12" customHeight="1" x14ac:dyDescent="0.2"/>
    <row r="46" spans="2:10" s="33" customFormat="1" ht="12" customHeight="1" x14ac:dyDescent="0.2">
      <c r="B46" s="46" t="s">
        <v>154</v>
      </c>
      <c r="C46" s="4"/>
      <c r="E46" s="4"/>
      <c r="F46" s="4"/>
      <c r="G46" s="4"/>
      <c r="H46" s="4"/>
      <c r="I46" s="4"/>
      <c r="J46" s="4"/>
    </row>
    <row r="47" spans="2:10" s="33" customFormat="1" ht="12" customHeight="1" x14ac:dyDescent="0.2">
      <c r="B47" s="4"/>
      <c r="C47" s="4"/>
      <c r="E47" s="4"/>
      <c r="F47" s="4"/>
      <c r="G47" s="4"/>
      <c r="H47" s="4"/>
      <c r="I47" s="4"/>
      <c r="J47" s="4"/>
    </row>
    <row r="48" spans="2:10" s="33" customFormat="1" ht="12" customHeight="1" x14ac:dyDescent="0.2">
      <c r="B48" s="168" t="s">
        <v>64</v>
      </c>
      <c r="C48" s="169" t="s">
        <v>256</v>
      </c>
      <c r="D48"/>
      <c r="E48" s="4"/>
      <c r="F48" s="4"/>
      <c r="G48" s="4"/>
      <c r="H48" s="4"/>
      <c r="I48" s="4"/>
      <c r="J48" s="4"/>
    </row>
    <row r="49" spans="1:36" s="33" customFormat="1" ht="12" customHeight="1" x14ac:dyDescent="0.2">
      <c r="B49" s="168" t="s">
        <v>63</v>
      </c>
      <c r="C49" s="169" t="s">
        <v>257</v>
      </c>
      <c r="D49"/>
      <c r="E49" s="4"/>
      <c r="F49" s="4"/>
      <c r="G49" s="4"/>
      <c r="H49" s="4"/>
      <c r="I49" s="4"/>
      <c r="J49" s="4"/>
      <c r="T49" s="95"/>
    </row>
    <row r="50" spans="1:36" s="33" customFormat="1" ht="12" customHeight="1" x14ac:dyDescent="0.2">
      <c r="B50" s="168" t="s">
        <v>93</v>
      </c>
      <c r="C50" s="168" t="s">
        <v>50</v>
      </c>
      <c r="D50"/>
      <c r="E50" s="4"/>
      <c r="F50" s="4"/>
      <c r="G50" s="4"/>
      <c r="H50" s="4"/>
      <c r="I50" s="4"/>
      <c r="J50" s="4"/>
    </row>
    <row r="51" spans="1:36" s="33" customFormat="1" ht="12" customHeight="1" x14ac:dyDescent="0.2">
      <c r="B51"/>
      <c r="C51"/>
      <c r="D51"/>
      <c r="E51" s="4"/>
      <c r="F51" s="4"/>
      <c r="G51" s="4"/>
      <c r="H51" s="4"/>
      <c r="I51" s="4"/>
      <c r="J51" s="4"/>
    </row>
    <row r="52" spans="1:36" s="33" customFormat="1" ht="12" customHeight="1" x14ac:dyDescent="0.2">
      <c r="B52" s="168" t="s">
        <v>118</v>
      </c>
      <c r="C52" s="168" t="s">
        <v>62</v>
      </c>
      <c r="D52"/>
      <c r="E52" s="4"/>
      <c r="F52" s="4"/>
      <c r="G52" s="4"/>
      <c r="H52" s="4"/>
      <c r="I52" s="4"/>
      <c r="J52" s="4"/>
    </row>
    <row r="53" spans="1:36" s="33" customFormat="1" ht="12" customHeight="1" x14ac:dyDescent="0.2">
      <c r="B53" s="168" t="s">
        <v>48</v>
      </c>
      <c r="C53" s="168" t="s">
        <v>61</v>
      </c>
      <c r="D53"/>
      <c r="E53" s="4"/>
      <c r="F53" s="168"/>
      <c r="G53"/>
      <c r="H53" s="4"/>
      <c r="I53" s="4"/>
      <c r="J53" s="4"/>
    </row>
    <row r="54" spans="1:36" s="33" customFormat="1" ht="12" customHeight="1" x14ac:dyDescent="0.2">
      <c r="B54" s="168" t="s">
        <v>47</v>
      </c>
      <c r="C54" s="168" t="s">
        <v>121</v>
      </c>
      <c r="D54"/>
      <c r="E54" s="4"/>
      <c r="F54" s="168"/>
      <c r="G54" s="168"/>
      <c r="H54" s="4"/>
      <c r="I54" s="4"/>
      <c r="J54" s="4"/>
    </row>
    <row r="55" spans="1:36" s="33" customFormat="1" ht="12" customHeight="1" x14ac:dyDescent="0.2">
      <c r="B55" s="46"/>
      <c r="C55" s="46"/>
      <c r="E55" s="4"/>
      <c r="F55" s="4"/>
      <c r="G55" s="4"/>
      <c r="H55" s="4"/>
      <c r="I55" s="4"/>
      <c r="J55" s="4"/>
    </row>
    <row r="56" spans="1:36" s="33" customFormat="1" ht="12" customHeight="1" x14ac:dyDescent="0.2">
      <c r="B56" s="182" t="s">
        <v>114</v>
      </c>
      <c r="C56" s="179" t="s">
        <v>195</v>
      </c>
      <c r="D56" s="149" t="s">
        <v>195</v>
      </c>
      <c r="E56" s="149" t="s">
        <v>195</v>
      </c>
      <c r="F56" s="149" t="s">
        <v>195</v>
      </c>
      <c r="G56" s="149" t="s">
        <v>195</v>
      </c>
      <c r="H56" s="149" t="s">
        <v>195</v>
      </c>
      <c r="I56" s="149" t="s">
        <v>195</v>
      </c>
      <c r="J56" s="149" t="s">
        <v>195</v>
      </c>
      <c r="K56" s="188" t="s">
        <v>195</v>
      </c>
      <c r="L56" s="190" t="s">
        <v>195</v>
      </c>
      <c r="W56" s="168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/>
      <c r="AJ56"/>
    </row>
    <row r="57" spans="1:36" s="33" customFormat="1" ht="12" customHeight="1" x14ac:dyDescent="0.2">
      <c r="B57" s="183" t="s">
        <v>155</v>
      </c>
      <c r="C57" s="178">
        <v>2007</v>
      </c>
      <c r="D57" s="96">
        <v>2008</v>
      </c>
      <c r="E57" s="96">
        <v>2009</v>
      </c>
      <c r="F57" s="96">
        <v>2010</v>
      </c>
      <c r="G57" s="96">
        <v>2011</v>
      </c>
      <c r="H57" s="96">
        <v>2012</v>
      </c>
      <c r="I57" s="96">
        <v>2013</v>
      </c>
      <c r="J57" s="96">
        <v>2014</v>
      </c>
      <c r="K57" s="186">
        <v>2015</v>
      </c>
      <c r="L57" s="183">
        <v>2016</v>
      </c>
      <c r="M57" s="92"/>
      <c r="N57" s="192"/>
      <c r="O57" s="192"/>
      <c r="P57" s="192"/>
      <c r="Q57" s="192"/>
      <c r="R57" s="192"/>
      <c r="S57" s="192"/>
      <c r="T57" s="192"/>
      <c r="U57" s="192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/>
      <c r="AJ57"/>
    </row>
    <row r="58" spans="1:36" s="33" customFormat="1" ht="12" customHeight="1" x14ac:dyDescent="0.2">
      <c r="A58" s="168"/>
      <c r="B58" s="183" t="s">
        <v>164</v>
      </c>
      <c r="C58" s="180">
        <v>31.664999999999999</v>
      </c>
      <c r="D58" s="140">
        <v>31.334</v>
      </c>
      <c r="E58" s="140">
        <v>29.856999999999999</v>
      </c>
      <c r="F58" s="140">
        <v>31.295000000000002</v>
      </c>
      <c r="G58" s="140">
        <v>31.853000000000002</v>
      </c>
      <c r="H58" s="140">
        <v>31.527252000000001</v>
      </c>
      <c r="I58" s="140">
        <v>32.325254999999999</v>
      </c>
      <c r="J58" s="140">
        <v>34.082566999999997</v>
      </c>
      <c r="K58" s="187">
        <v>34.864203000000003</v>
      </c>
      <c r="L58" s="191">
        <v>35.414000000000001</v>
      </c>
      <c r="M58" s="44"/>
      <c r="N58" s="257"/>
      <c r="O58" s="44"/>
      <c r="P58" s="44"/>
      <c r="Q58" s="44"/>
      <c r="R58" s="44"/>
      <c r="S58" s="44"/>
      <c r="T58" s="139"/>
      <c r="U58" s="44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/>
      <c r="AJ58"/>
    </row>
    <row r="59" spans="1:36" s="33" customFormat="1" ht="12" customHeight="1" x14ac:dyDescent="0.2">
      <c r="A59" s="168"/>
      <c r="B59" s="183" t="s">
        <v>29</v>
      </c>
      <c r="C59" s="180">
        <v>16.54</v>
      </c>
      <c r="D59" s="140">
        <v>16.757000000000001</v>
      </c>
      <c r="E59" s="140">
        <v>16.058</v>
      </c>
      <c r="F59" s="140">
        <v>15.936</v>
      </c>
      <c r="G59" s="140">
        <v>16.215</v>
      </c>
      <c r="H59" s="140">
        <v>15.731907</v>
      </c>
      <c r="I59" s="140">
        <v>15.679788</v>
      </c>
      <c r="J59" s="140">
        <v>15.73746</v>
      </c>
      <c r="K59" s="187">
        <v>15.872811</v>
      </c>
      <c r="L59" s="265">
        <v>16.260000000000002</v>
      </c>
      <c r="M59" s="263"/>
      <c r="N59" s="44"/>
      <c r="O59" s="44"/>
      <c r="P59" s="44"/>
      <c r="Q59" s="44"/>
      <c r="R59" s="44"/>
      <c r="S59" s="44"/>
      <c r="T59" s="139"/>
      <c r="U59" s="44"/>
      <c r="W59" s="168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/>
      <c r="AJ59"/>
    </row>
    <row r="60" spans="1:36" s="33" customFormat="1" ht="12" customHeight="1" x14ac:dyDescent="0.2">
      <c r="A60" s="168"/>
      <c r="B60" s="183" t="s">
        <v>165</v>
      </c>
      <c r="C60" s="180">
        <v>15.03</v>
      </c>
      <c r="D60" s="140">
        <v>15.016999999999999</v>
      </c>
      <c r="E60" s="140">
        <v>14.641</v>
      </c>
      <c r="F60" s="140">
        <v>14.834</v>
      </c>
      <c r="G60" s="140">
        <v>14.994999999999999</v>
      </c>
      <c r="H60" s="140">
        <v>15.101072</v>
      </c>
      <c r="I60" s="140">
        <v>15.004579</v>
      </c>
      <c r="J60" s="140">
        <v>15.405371000000001</v>
      </c>
      <c r="K60" s="187">
        <v>15.926833</v>
      </c>
      <c r="L60" s="265">
        <v>16.3</v>
      </c>
      <c r="M60" s="263"/>
      <c r="N60" s="44"/>
      <c r="O60" s="44"/>
      <c r="P60" s="44"/>
      <c r="Q60" s="44"/>
      <c r="R60" s="44"/>
      <c r="S60" s="44"/>
      <c r="T60" s="139"/>
      <c r="U60" s="44"/>
      <c r="W60" s="168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/>
      <c r="AJ60"/>
    </row>
    <row r="61" spans="1:36" s="33" customFormat="1" ht="12" customHeight="1" x14ac:dyDescent="0.2">
      <c r="A61" s="168"/>
      <c r="B61" s="183" t="s">
        <v>171</v>
      </c>
      <c r="C61" s="180">
        <v>13.227</v>
      </c>
      <c r="D61" s="140">
        <v>13.433999999999999</v>
      </c>
      <c r="E61" s="140">
        <v>11.42</v>
      </c>
      <c r="F61" s="140">
        <v>11.875</v>
      </c>
      <c r="G61" s="140">
        <v>12.14</v>
      </c>
      <c r="H61" s="140">
        <v>11.769373</v>
      </c>
      <c r="I61" s="140">
        <v>11.84502</v>
      </c>
      <c r="J61" s="140">
        <v>12.825628</v>
      </c>
      <c r="K61" s="187">
        <v>13.393380000000001</v>
      </c>
      <c r="L61" s="265">
        <v>13.94</v>
      </c>
      <c r="M61" s="263"/>
      <c r="N61" s="44"/>
      <c r="O61" s="44"/>
      <c r="P61" s="44"/>
      <c r="Q61" s="44"/>
      <c r="R61" s="44"/>
      <c r="S61" s="44"/>
      <c r="T61" s="139"/>
      <c r="U61" s="44"/>
      <c r="W61" s="168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/>
      <c r="AJ61"/>
    </row>
    <row r="62" spans="1:36" s="33" customFormat="1" ht="12" customHeight="1" x14ac:dyDescent="0.2">
      <c r="A62" s="168"/>
      <c r="B62" s="183" t="s">
        <v>132</v>
      </c>
      <c r="C62" s="180">
        <v>4.7939999999999996</v>
      </c>
      <c r="D62" s="140">
        <v>4.9370000000000003</v>
      </c>
      <c r="E62" s="140">
        <v>4.5540000000000003</v>
      </c>
      <c r="F62" s="140">
        <v>4.5640000000000001</v>
      </c>
      <c r="G62" s="140">
        <v>4.6219999999999999</v>
      </c>
      <c r="H62" s="140">
        <v>4.5592699999999997</v>
      </c>
      <c r="I62" s="140">
        <v>4.5166170000000001</v>
      </c>
      <c r="J62" s="140">
        <v>4.525201</v>
      </c>
      <c r="K62" s="187">
        <v>4.563993</v>
      </c>
      <c r="L62" s="191">
        <v>4.5519999999999996</v>
      </c>
      <c r="M62" s="44"/>
      <c r="N62" s="44"/>
      <c r="O62" s="44"/>
      <c r="P62" s="44"/>
      <c r="Q62" s="44"/>
      <c r="R62" s="44"/>
      <c r="S62" s="44"/>
      <c r="T62" s="139"/>
      <c r="U62" s="44"/>
      <c r="W62" s="168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/>
      <c r="AJ62"/>
    </row>
    <row r="63" spans="1:36" s="33" customFormat="1" ht="12" customHeight="1" x14ac:dyDescent="0.2">
      <c r="A63" s="168"/>
      <c r="B63" s="183" t="s">
        <v>166</v>
      </c>
      <c r="C63" s="181" t="s">
        <v>41</v>
      </c>
      <c r="D63" s="97" t="s">
        <v>41</v>
      </c>
      <c r="E63" s="97" t="s">
        <v>41</v>
      </c>
      <c r="F63" s="97" t="s">
        <v>41</v>
      </c>
      <c r="G63" s="97" t="s">
        <v>41</v>
      </c>
      <c r="H63" s="97" t="s">
        <v>41</v>
      </c>
      <c r="I63" s="97" t="s">
        <v>41</v>
      </c>
      <c r="J63" s="97" t="s">
        <v>41</v>
      </c>
      <c r="K63" s="189" t="s">
        <v>41</v>
      </c>
      <c r="L63" s="184" t="s">
        <v>41</v>
      </c>
      <c r="S63" s="44"/>
      <c r="T63" s="139"/>
      <c r="U63" s="44"/>
      <c r="W63" s="168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/>
      <c r="AJ63"/>
    </row>
    <row r="64" spans="1:36" s="33" customFormat="1" ht="12" customHeight="1" x14ac:dyDescent="0.2">
      <c r="A64" s="16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Q64" s="264"/>
      <c r="S64" s="115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/>
      <c r="AJ64"/>
    </row>
    <row r="65" spans="2:36" s="33" customFormat="1" ht="12" customHeight="1" x14ac:dyDescent="0.2">
      <c r="B65" s="150" t="s">
        <v>154</v>
      </c>
      <c r="C65"/>
      <c r="D65"/>
      <c r="E65"/>
      <c r="F65"/>
      <c r="G65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/>
      <c r="AJ65"/>
    </row>
    <row r="66" spans="2:36" s="33" customFormat="1" ht="12.75" customHeight="1" x14ac:dyDescent="0.2">
      <c r="B66"/>
      <c r="C66"/>
      <c r="D66"/>
      <c r="E66"/>
      <c r="F66"/>
      <c r="G66"/>
      <c r="W66" s="168"/>
      <c r="AI66"/>
      <c r="AJ66"/>
    </row>
    <row r="67" spans="2:36" s="33" customFormat="1" ht="12" customHeight="1" x14ac:dyDescent="0.2">
      <c r="B67"/>
      <c r="C67"/>
      <c r="D67"/>
      <c r="E67"/>
      <c r="F67"/>
      <c r="G67"/>
      <c r="W67" s="168"/>
      <c r="AI67"/>
      <c r="AJ67"/>
    </row>
    <row r="68" spans="2:36" s="33" customFormat="1" ht="12" customHeight="1" x14ac:dyDescent="0.2">
      <c r="B68" s="150" t="s">
        <v>118</v>
      </c>
      <c r="C68" s="150" t="s">
        <v>62</v>
      </c>
      <c r="D68"/>
      <c r="E68"/>
      <c r="F68"/>
      <c r="G68"/>
      <c r="W68" s="258"/>
      <c r="AI68"/>
      <c r="AJ68"/>
    </row>
    <row r="69" spans="2:36" s="33" customFormat="1" ht="12" customHeight="1" x14ac:dyDescent="0.2">
      <c r="B69" s="150" t="s">
        <v>48</v>
      </c>
      <c r="C69" s="150" t="s">
        <v>61</v>
      </c>
      <c r="D69"/>
      <c r="E69"/>
      <c r="F69"/>
      <c r="G69"/>
      <c r="H69" s="93"/>
      <c r="I69" s="93"/>
      <c r="J69" s="93"/>
      <c r="K69" s="93"/>
      <c r="L69" s="93"/>
      <c r="AI69"/>
      <c r="AJ69"/>
    </row>
    <row r="70" spans="2:36" s="33" customFormat="1" ht="12" customHeight="1" x14ac:dyDescent="0.2">
      <c r="B70" s="150" t="s">
        <v>47</v>
      </c>
      <c r="C70" s="150" t="s">
        <v>121</v>
      </c>
      <c r="D70"/>
      <c r="E70"/>
      <c r="F70"/>
      <c r="G70"/>
      <c r="H70" s="93"/>
      <c r="I70" s="93"/>
      <c r="J70" s="93"/>
      <c r="K70" s="93"/>
      <c r="L70" s="93"/>
      <c r="AI70"/>
      <c r="AJ70"/>
    </row>
    <row r="71" spans="2:36" s="33" customFormat="1" ht="12" customHeight="1" x14ac:dyDescent="0.2">
      <c r="AI71"/>
      <c r="AJ71"/>
    </row>
    <row r="72" spans="2:36" s="33" customFormat="1" ht="12" customHeight="1" x14ac:dyDescent="0.2">
      <c r="B72" s="152" t="s">
        <v>114</v>
      </c>
      <c r="C72" s="152" t="s">
        <v>197</v>
      </c>
      <c r="D72" s="152" t="s">
        <v>197</v>
      </c>
      <c r="E72" s="152" t="s">
        <v>197</v>
      </c>
      <c r="F72" s="152" t="s">
        <v>197</v>
      </c>
      <c r="G72" s="152" t="s">
        <v>197</v>
      </c>
      <c r="H72" s="152" t="s">
        <v>197</v>
      </c>
      <c r="I72" s="152" t="s">
        <v>197</v>
      </c>
      <c r="J72" s="152" t="s">
        <v>197</v>
      </c>
      <c r="K72" s="152" t="s">
        <v>197</v>
      </c>
      <c r="L72" s="152" t="s">
        <v>197</v>
      </c>
      <c r="M72"/>
      <c r="N72"/>
      <c r="O72"/>
      <c r="P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2:36" s="33" customFormat="1" ht="12" customHeight="1" x14ac:dyDescent="0.2">
      <c r="B73" s="152" t="s">
        <v>155</v>
      </c>
      <c r="C73" s="152">
        <v>2007</v>
      </c>
      <c r="D73" s="152">
        <v>2008</v>
      </c>
      <c r="E73" s="152">
        <v>2009</v>
      </c>
      <c r="F73" s="152">
        <v>2010</v>
      </c>
      <c r="G73" s="152">
        <v>2011</v>
      </c>
      <c r="H73" s="152">
        <v>2012</v>
      </c>
      <c r="I73" s="152">
        <v>2013</v>
      </c>
      <c r="J73" s="152">
        <v>2014</v>
      </c>
      <c r="K73" s="152">
        <v>2015</v>
      </c>
      <c r="L73" s="152">
        <v>2016</v>
      </c>
      <c r="M73" s="33" t="s">
        <v>168</v>
      </c>
      <c r="N73" s="33" t="s">
        <v>200</v>
      </c>
      <c r="O73" s="33" t="s">
        <v>133</v>
      </c>
      <c r="P73" s="33" t="s">
        <v>156</v>
      </c>
      <c r="Q73" s="33" t="s">
        <v>169</v>
      </c>
      <c r="R73" s="33" t="s">
        <v>170</v>
      </c>
      <c r="S73" s="54" t="s">
        <v>179</v>
      </c>
      <c r="T73" s="54" t="s">
        <v>180</v>
      </c>
      <c r="U73" s="33" t="s">
        <v>209</v>
      </c>
      <c r="V73" s="33" t="s">
        <v>243</v>
      </c>
      <c r="W73" s="33" t="s">
        <v>248</v>
      </c>
      <c r="X73" s="159"/>
      <c r="Y73"/>
      <c r="Z73"/>
      <c r="AA73"/>
      <c r="AB73"/>
      <c r="AC73"/>
      <c r="AD73"/>
      <c r="AE73"/>
      <c r="AF73"/>
      <c r="AG73"/>
      <c r="AH73"/>
      <c r="AI73"/>
      <c r="AJ73"/>
    </row>
    <row r="74" spans="2:36" s="33" customFormat="1" ht="12" customHeight="1" x14ac:dyDescent="0.2">
      <c r="B74" s="152" t="s">
        <v>59</v>
      </c>
      <c r="C74" s="153">
        <v>81521000</v>
      </c>
      <c r="D74" s="153">
        <v>81723000</v>
      </c>
      <c r="E74" s="153">
        <v>76802000</v>
      </c>
      <c r="F74" s="153">
        <v>78747000</v>
      </c>
      <c r="G74" s="153">
        <v>80115000</v>
      </c>
      <c r="H74" s="153">
        <v>78895689</v>
      </c>
      <c r="I74" s="153">
        <v>79581375</v>
      </c>
      <c r="J74" s="153">
        <v>82791291</v>
      </c>
      <c r="K74" s="153">
        <v>84844422</v>
      </c>
      <c r="L74" s="261">
        <v>86689000</v>
      </c>
      <c r="M74" s="44">
        <f>(F74-E74)/E74</f>
        <v>2.5324861331736153E-2</v>
      </c>
      <c r="N74" s="44">
        <f>(K74-F74)/F74</f>
        <v>7.7430530686883312E-2</v>
      </c>
      <c r="O74" s="44">
        <f>(I74-H74)/H74</f>
        <v>8.6910452103409596E-3</v>
      </c>
      <c r="P74" s="44">
        <f>(J74-I74)/I74</f>
        <v>4.0335015573681653E-2</v>
      </c>
      <c r="Q74" s="44">
        <f>(K74-J74)/J74</f>
        <v>2.4798876490523623E-2</v>
      </c>
      <c r="R74" s="44">
        <f>(K74-I74)/I74</f>
        <v>6.6134155133660361E-2</v>
      </c>
      <c r="S74" s="44">
        <f>(H74-G74)/G74</f>
        <v>-1.5219509455158211E-2</v>
      </c>
      <c r="T74" s="139">
        <f>(E74-D74)/D74</f>
        <v>-6.0215606377641548E-2</v>
      </c>
      <c r="U74" s="44">
        <f>(L74-C74)/C74</f>
        <v>6.339470811202022E-2</v>
      </c>
      <c r="V74" s="44">
        <f>(L74-K74)/K74</f>
        <v>2.1740710308569253E-2</v>
      </c>
      <c r="W74" s="44">
        <f>(L74-I74)/I74</f>
        <v>8.9312668950492502E-2</v>
      </c>
      <c r="Y74"/>
      <c r="Z74"/>
      <c r="AA74"/>
      <c r="AB74"/>
      <c r="AC74"/>
      <c r="AD74"/>
      <c r="AE74"/>
      <c r="AF74"/>
      <c r="AG74"/>
      <c r="AH74"/>
      <c r="AI74"/>
      <c r="AJ74"/>
    </row>
    <row r="75" spans="2:36" s="33" customFormat="1" ht="12" customHeight="1" x14ac:dyDescent="0.2">
      <c r="B75" s="152" t="s">
        <v>58</v>
      </c>
      <c r="C75" s="153">
        <v>31665000</v>
      </c>
      <c r="D75" s="153">
        <v>31334000</v>
      </c>
      <c r="E75" s="153">
        <v>29857000</v>
      </c>
      <c r="F75" s="153">
        <v>31295000</v>
      </c>
      <c r="G75" s="153">
        <v>31853000</v>
      </c>
      <c r="H75" s="153">
        <v>31527252</v>
      </c>
      <c r="I75" s="153">
        <v>32325255</v>
      </c>
      <c r="J75" s="153">
        <v>34082567</v>
      </c>
      <c r="K75" s="153">
        <v>34864203</v>
      </c>
      <c r="L75" s="261">
        <v>35409000</v>
      </c>
      <c r="M75" s="44">
        <f t="shared" ref="M75:M79" si="0">(F75-E75)/E75</f>
        <v>4.8162909870382152E-2</v>
      </c>
      <c r="N75" s="44">
        <f t="shared" ref="N75:N79" si="1">(K75-F75)/F75</f>
        <v>0.11405026362038664</v>
      </c>
      <c r="O75" s="44">
        <f t="shared" ref="O75:O79" si="2">(I75-H75)/H75</f>
        <v>2.5311530481629037E-2</v>
      </c>
      <c r="P75" s="44">
        <f t="shared" ref="P75:P79" si="3">(J75-I75)/I75</f>
        <v>5.4363438122916587E-2</v>
      </c>
      <c r="Q75" s="44">
        <f t="shared" ref="Q75:Q79" si="4">(K75-J75)/J75</f>
        <v>2.2933601216129054E-2</v>
      </c>
      <c r="R75" s="44">
        <f t="shared" ref="R75:R79" si="5">(K75-I75)/I75</f>
        <v>7.8543788749694324E-2</v>
      </c>
      <c r="S75" s="44">
        <f t="shared" ref="S75:S79" si="6">(H75-G75)/G75</f>
        <v>-1.0226603459642734E-2</v>
      </c>
      <c r="T75" s="139">
        <f t="shared" ref="T75:T79" si="7">(E75-D75)/D75</f>
        <v>-4.7137294951171249E-2</v>
      </c>
      <c r="U75" s="44">
        <f t="shared" ref="U75:U79" si="8">(L75-C75)/C75</f>
        <v>0.11823780198957839</v>
      </c>
      <c r="V75" s="44">
        <f t="shared" ref="V75:V79" si="9">(L75-K75)/K75</f>
        <v>1.5626257109620432E-2</v>
      </c>
      <c r="W75" s="44">
        <f t="shared" ref="W75:W79" si="10">(L75-I75)/I75</f>
        <v>9.5397391296681192E-2</v>
      </c>
    </row>
    <row r="76" spans="2:36" s="33" customFormat="1" ht="12" customHeight="1" x14ac:dyDescent="0.2">
      <c r="B76" s="152" t="s">
        <v>57</v>
      </c>
      <c r="C76" s="153">
        <v>15030000</v>
      </c>
      <c r="D76" s="153">
        <v>15017000</v>
      </c>
      <c r="E76" s="153">
        <v>14641000</v>
      </c>
      <c r="F76" s="153">
        <v>14834000</v>
      </c>
      <c r="G76" s="153">
        <v>14995000</v>
      </c>
      <c r="H76" s="153">
        <v>15101072</v>
      </c>
      <c r="I76" s="153">
        <v>15004579</v>
      </c>
      <c r="J76" s="153">
        <v>15405371</v>
      </c>
      <c r="K76" s="153">
        <v>15926833</v>
      </c>
      <c r="L76" s="261">
        <v>16301000</v>
      </c>
      <c r="M76" s="44">
        <f t="shared" si="0"/>
        <v>1.3182159688545865E-2</v>
      </c>
      <c r="N76" s="44">
        <f t="shared" si="1"/>
        <v>7.3670823783200751E-2</v>
      </c>
      <c r="O76" s="44">
        <f t="shared" si="2"/>
        <v>-6.3898112663789697E-3</v>
      </c>
      <c r="P76" s="44">
        <f t="shared" si="3"/>
        <v>2.6711312593309017E-2</v>
      </c>
      <c r="Q76" s="44">
        <f t="shared" si="4"/>
        <v>3.3849363316209649E-2</v>
      </c>
      <c r="R76" s="44">
        <f t="shared" si="5"/>
        <v>6.1464836834142431E-2</v>
      </c>
      <c r="S76" s="44">
        <f t="shared" si="6"/>
        <v>7.0738246082027341E-3</v>
      </c>
      <c r="T76" s="139">
        <f t="shared" si="7"/>
        <v>-2.5038289938070186E-2</v>
      </c>
      <c r="U76" s="44">
        <f t="shared" si="8"/>
        <v>8.4564204923486361E-2</v>
      </c>
      <c r="V76" s="44">
        <f t="shared" si="9"/>
        <v>2.3492868921272673E-2</v>
      </c>
      <c r="W76" s="44">
        <f t="shared" si="10"/>
        <v>8.6401691110427017E-2</v>
      </c>
    </row>
    <row r="77" spans="2:36" s="33" customFormat="1" ht="12" customHeight="1" x14ac:dyDescent="0.2">
      <c r="B77" s="152" t="s">
        <v>56</v>
      </c>
      <c r="C77" s="153">
        <v>13227000</v>
      </c>
      <c r="D77" s="153">
        <v>13434000</v>
      </c>
      <c r="E77" s="153">
        <v>11420000</v>
      </c>
      <c r="F77" s="153">
        <v>11875000</v>
      </c>
      <c r="G77" s="153">
        <v>12140000</v>
      </c>
      <c r="H77" s="153">
        <v>11769373</v>
      </c>
      <c r="I77" s="153">
        <v>11845020</v>
      </c>
      <c r="J77" s="153">
        <v>12825628</v>
      </c>
      <c r="K77" s="153">
        <v>13393380</v>
      </c>
      <c r="L77" s="261">
        <v>13942000</v>
      </c>
      <c r="M77" s="44">
        <f t="shared" si="0"/>
        <v>3.9842381786339753E-2</v>
      </c>
      <c r="N77" s="44">
        <f t="shared" si="1"/>
        <v>0.12786357894736841</v>
      </c>
      <c r="O77" s="44">
        <f t="shared" si="2"/>
        <v>6.4274452003517946E-3</v>
      </c>
      <c r="P77" s="44">
        <f t="shared" si="3"/>
        <v>8.2786521255346135E-2</v>
      </c>
      <c r="Q77" s="44">
        <f t="shared" si="4"/>
        <v>4.4266994177595047E-2</v>
      </c>
      <c r="R77" s="44">
        <f t="shared" si="5"/>
        <v>0.13071822588733492</v>
      </c>
      <c r="S77" s="44">
        <f t="shared" si="6"/>
        <v>-3.0529406919275123E-2</v>
      </c>
      <c r="T77" s="139">
        <f t="shared" si="7"/>
        <v>-0.14991811820753312</v>
      </c>
      <c r="U77" s="44">
        <f t="shared" si="8"/>
        <v>5.405609737657821E-2</v>
      </c>
      <c r="V77" s="44">
        <f t="shared" si="9"/>
        <v>4.0962027509112708E-2</v>
      </c>
      <c r="W77" s="44">
        <f t="shared" si="10"/>
        <v>0.17703473696118707</v>
      </c>
    </row>
    <row r="78" spans="2:36" s="33" customFormat="1" ht="12" customHeight="1" x14ac:dyDescent="0.2">
      <c r="B78" s="152" t="s">
        <v>55</v>
      </c>
      <c r="C78" s="153">
        <v>4794000</v>
      </c>
      <c r="D78" s="153">
        <v>4937000</v>
      </c>
      <c r="E78" s="153">
        <v>4554000</v>
      </c>
      <c r="F78" s="153">
        <v>4564000</v>
      </c>
      <c r="G78" s="153">
        <v>4622000</v>
      </c>
      <c r="H78" s="153">
        <v>4559270</v>
      </c>
      <c r="I78" s="153">
        <v>4516617</v>
      </c>
      <c r="J78" s="153">
        <v>4525201</v>
      </c>
      <c r="K78" s="153">
        <v>4563993</v>
      </c>
      <c r="L78" s="261">
        <v>4546000</v>
      </c>
      <c r="M78" s="44">
        <f t="shared" si="0"/>
        <v>2.1958717610891525E-3</v>
      </c>
      <c r="N78" s="44">
        <f t="shared" si="1"/>
        <v>-1.5337423312883435E-6</v>
      </c>
      <c r="O78" s="44">
        <f t="shared" si="2"/>
        <v>-9.3552257269255822E-3</v>
      </c>
      <c r="P78" s="44">
        <f t="shared" si="3"/>
        <v>1.9005375040655429E-3</v>
      </c>
      <c r="Q78" s="44">
        <f t="shared" si="4"/>
        <v>8.57243689285846E-3</v>
      </c>
      <c r="R78" s="44">
        <f t="shared" si="5"/>
        <v>1.0489266634740117E-2</v>
      </c>
      <c r="S78" s="44">
        <f t="shared" si="6"/>
        <v>-1.357204673301601E-2</v>
      </c>
      <c r="T78" s="139">
        <f t="shared" si="7"/>
        <v>-7.7577476200121537E-2</v>
      </c>
      <c r="U78" s="44">
        <f t="shared" si="8"/>
        <v>-5.1731330830204425E-2</v>
      </c>
      <c r="V78" s="44">
        <f t="shared" si="9"/>
        <v>-3.942381156149889E-3</v>
      </c>
      <c r="W78" s="44">
        <f t="shared" si="10"/>
        <v>6.505532791467596E-3</v>
      </c>
    </row>
    <row r="79" spans="2:36" s="33" customFormat="1" ht="12" customHeight="1" x14ac:dyDescent="0.2">
      <c r="B79" s="152" t="s">
        <v>54</v>
      </c>
      <c r="C79" s="153">
        <v>16540000</v>
      </c>
      <c r="D79" s="153">
        <v>16757000</v>
      </c>
      <c r="E79" s="153">
        <v>16058000</v>
      </c>
      <c r="F79" s="153">
        <v>15936000</v>
      </c>
      <c r="G79" s="153">
        <v>16215000</v>
      </c>
      <c r="H79" s="153">
        <v>15731907</v>
      </c>
      <c r="I79" s="153">
        <v>15679788</v>
      </c>
      <c r="J79" s="153">
        <v>15737460</v>
      </c>
      <c r="K79" s="153">
        <v>15872811</v>
      </c>
      <c r="L79" s="261">
        <v>16257000</v>
      </c>
      <c r="M79" s="44">
        <f t="shared" si="0"/>
        <v>-7.5974592103624358E-3</v>
      </c>
      <c r="N79" s="44">
        <f t="shared" si="1"/>
        <v>-3.9651731927710845E-3</v>
      </c>
      <c r="O79" s="44">
        <f t="shared" si="2"/>
        <v>-3.3129486463402053E-3</v>
      </c>
      <c r="P79" s="44">
        <f t="shared" si="3"/>
        <v>3.6781109540511645E-3</v>
      </c>
      <c r="Q79" s="44">
        <f t="shared" si="4"/>
        <v>8.6005619712456773E-3</v>
      </c>
      <c r="R79" s="44">
        <f t="shared" si="5"/>
        <v>1.2310306746494276E-2</v>
      </c>
      <c r="S79" s="44">
        <f t="shared" si="6"/>
        <v>-2.9792969472710453E-2</v>
      </c>
      <c r="T79" s="139">
        <f t="shared" si="7"/>
        <v>-4.171391060452348E-2</v>
      </c>
      <c r="U79" s="44">
        <f t="shared" si="8"/>
        <v>-1.7110036275695285E-2</v>
      </c>
      <c r="V79" s="44">
        <f t="shared" si="9"/>
        <v>2.4204219403859844E-2</v>
      </c>
      <c r="W79" s="44">
        <f t="shared" si="10"/>
        <v>3.6812487515775087E-2</v>
      </c>
    </row>
    <row r="80" spans="2:36" s="33" customFormat="1" ht="12" customHeight="1" x14ac:dyDescent="0.2">
      <c r="B80" s="152" t="s">
        <v>53</v>
      </c>
      <c r="C80" s="154" t="s">
        <v>41</v>
      </c>
      <c r="D80" s="154" t="s">
        <v>41</v>
      </c>
      <c r="E80" s="154" t="s">
        <v>41</v>
      </c>
      <c r="F80" s="154" t="s">
        <v>41</v>
      </c>
      <c r="G80" s="154" t="s">
        <v>41</v>
      </c>
      <c r="H80" s="154" t="s">
        <v>41</v>
      </c>
      <c r="I80" s="154" t="s">
        <v>41</v>
      </c>
      <c r="J80" s="154" t="s">
        <v>41</v>
      </c>
      <c r="K80" s="154" t="s">
        <v>41</v>
      </c>
      <c r="L80" s="154" t="s">
        <v>41</v>
      </c>
      <c r="M80"/>
      <c r="N80"/>
      <c r="O80"/>
      <c r="P80"/>
    </row>
    <row r="81" spans="2:12" s="33" customFormat="1" ht="12" customHeight="1" x14ac:dyDescent="0.2"/>
    <row r="82" spans="2:12" s="33" customFormat="1" ht="12" customHeight="1" x14ac:dyDescent="0.2">
      <c r="B82" s="33" t="s">
        <v>244</v>
      </c>
      <c r="C82" s="115">
        <f>C74/1000000</f>
        <v>81.521000000000001</v>
      </c>
      <c r="D82" s="115">
        <f t="shared" ref="D82:L82" si="11">D74/1000000</f>
        <v>81.722999999999999</v>
      </c>
      <c r="E82" s="115">
        <f t="shared" si="11"/>
        <v>76.802000000000007</v>
      </c>
      <c r="F82" s="115">
        <f t="shared" si="11"/>
        <v>78.747</v>
      </c>
      <c r="G82" s="115">
        <f t="shared" si="11"/>
        <v>80.114999999999995</v>
      </c>
      <c r="H82" s="115">
        <f t="shared" si="11"/>
        <v>78.895689000000004</v>
      </c>
      <c r="I82" s="115">
        <f t="shared" si="11"/>
        <v>79.581374999999994</v>
      </c>
      <c r="J82" s="115">
        <f t="shared" si="11"/>
        <v>82.791291000000001</v>
      </c>
      <c r="K82" s="115">
        <f t="shared" si="11"/>
        <v>84.844421999999994</v>
      </c>
      <c r="L82" s="115">
        <f t="shared" si="11"/>
        <v>86.688999999999993</v>
      </c>
    </row>
    <row r="83" spans="2:12" s="33" customFormat="1" ht="12" customHeight="1" x14ac:dyDescent="0.2"/>
    <row r="84" spans="2:12" s="33" customFormat="1" ht="12" customHeight="1" x14ac:dyDescent="0.2"/>
    <row r="85" spans="2:12" s="33" customFormat="1" ht="12" customHeight="1" x14ac:dyDescent="0.2"/>
    <row r="86" spans="2:12" s="33" customFormat="1" ht="12" customHeight="1" x14ac:dyDescent="0.2">
      <c r="D86" s="33" t="s">
        <v>246</v>
      </c>
      <c r="E86" s="259">
        <f>(E74-D74)/1000000</f>
        <v>-4.9210000000000003</v>
      </c>
    </row>
    <row r="87" spans="2:12" s="33" customFormat="1" ht="12" customHeight="1" x14ac:dyDescent="0.2">
      <c r="D87" s="33" t="s">
        <v>245</v>
      </c>
      <c r="E87" s="259">
        <f>(E78-D78)/1000000</f>
        <v>-0.38300000000000001</v>
      </c>
    </row>
    <row r="88" spans="2:12" s="33" customFormat="1" ht="12" customHeight="1" x14ac:dyDescent="0.2">
      <c r="D88" s="33" t="s">
        <v>247</v>
      </c>
      <c r="E88" s="259">
        <f>(E77-D77)/1000000</f>
        <v>-2.0139999999999998</v>
      </c>
    </row>
    <row r="89" spans="2:12" s="33" customFormat="1" ht="12" customHeight="1" x14ac:dyDescent="0.2"/>
    <row r="90" spans="2:12" s="33" customFormat="1" ht="12" customHeight="1" x14ac:dyDescent="0.2"/>
    <row r="91" spans="2:12" s="33" customFormat="1" ht="12" customHeight="1" x14ac:dyDescent="0.2"/>
    <row r="92" spans="2:12" s="33" customFormat="1" ht="12" customHeight="1" x14ac:dyDescent="0.2"/>
    <row r="93" spans="2:12" s="33" customFormat="1" ht="12" customHeight="1" x14ac:dyDescent="0.2"/>
    <row r="94" spans="2:12" s="33" customFormat="1" ht="12" customHeight="1" x14ac:dyDescent="0.2"/>
    <row r="95" spans="2:12" s="33" customFormat="1" ht="12" customHeight="1" x14ac:dyDescent="0.2"/>
    <row r="96" spans="2:12" s="33" customFormat="1" ht="12" customHeight="1" x14ac:dyDescent="0.2"/>
    <row r="97" s="33" customFormat="1" ht="12" customHeight="1" x14ac:dyDescent="0.2"/>
    <row r="98" s="33" customFormat="1" ht="12" customHeight="1" x14ac:dyDescent="0.2"/>
    <row r="99" s="33" customFormat="1" ht="12" customHeight="1" x14ac:dyDescent="0.2"/>
    <row r="100" s="33" customFormat="1" ht="12" customHeight="1" x14ac:dyDescent="0.2"/>
    <row r="101" s="33" customFormat="1" ht="12" customHeight="1" x14ac:dyDescent="0.2"/>
    <row r="102" s="33" customFormat="1" ht="12" customHeight="1" x14ac:dyDescent="0.2"/>
    <row r="103" s="33" customFormat="1" ht="12" customHeight="1" x14ac:dyDescent="0.2"/>
    <row r="104" s="33" customFormat="1" ht="12" customHeight="1" x14ac:dyDescent="0.2"/>
    <row r="105" s="33" customFormat="1" ht="12" customHeight="1" x14ac:dyDescent="0.2"/>
    <row r="106" s="33" customFormat="1" ht="12" customHeight="1" x14ac:dyDescent="0.2"/>
    <row r="107" s="33" customFormat="1" ht="12" customHeight="1" x14ac:dyDescent="0.2"/>
    <row r="108" s="33" customFormat="1" ht="12" customHeight="1" x14ac:dyDescent="0.2"/>
    <row r="109" s="33" customFormat="1" ht="12" customHeight="1" x14ac:dyDescent="0.2"/>
    <row r="110" s="33" customFormat="1" ht="12" customHeight="1" x14ac:dyDescent="0.2"/>
    <row r="111" s="33" customFormat="1" ht="12" customHeight="1" x14ac:dyDescent="0.2"/>
    <row r="112" s="33" customFormat="1" ht="12" customHeight="1" x14ac:dyDescent="0.2"/>
    <row r="113" s="33" customFormat="1" ht="12" customHeight="1" x14ac:dyDescent="0.2"/>
    <row r="114" s="33" customFormat="1" ht="12" customHeight="1" x14ac:dyDescent="0.2"/>
    <row r="115" s="33" customFormat="1" ht="12" customHeight="1" x14ac:dyDescent="0.2"/>
    <row r="116" s="33" customFormat="1" ht="12" customHeight="1" x14ac:dyDescent="0.2"/>
    <row r="117" s="33" customFormat="1" ht="12" customHeight="1" x14ac:dyDescent="0.2"/>
    <row r="118" s="33" customFormat="1" ht="12" customHeight="1" x14ac:dyDescent="0.2"/>
    <row r="119" s="33" customFormat="1" ht="12" customHeight="1" x14ac:dyDescent="0.2"/>
    <row r="120" s="33" customFormat="1" ht="12" customHeight="1" x14ac:dyDescent="0.2"/>
    <row r="121" s="33" customFormat="1" ht="12" customHeight="1" x14ac:dyDescent="0.2"/>
    <row r="122" s="33" customFormat="1" ht="12" customHeight="1" x14ac:dyDescent="0.2"/>
    <row r="123" s="33" customFormat="1" ht="12" customHeight="1" x14ac:dyDescent="0.2"/>
    <row r="124" s="33" customFormat="1" ht="12" customHeight="1" x14ac:dyDescent="0.2"/>
    <row r="125" s="33" customFormat="1" ht="12" customHeight="1" x14ac:dyDescent="0.2"/>
    <row r="126" s="33" customFormat="1" ht="12" customHeight="1" x14ac:dyDescent="0.2"/>
    <row r="127" s="33" customFormat="1" ht="12" customHeight="1" x14ac:dyDescent="0.2"/>
    <row r="128" s="33" customFormat="1" ht="12" customHeight="1" x14ac:dyDescent="0.2"/>
    <row r="129" s="33" customFormat="1" ht="12" customHeight="1" x14ac:dyDescent="0.2"/>
    <row r="130" s="33" customFormat="1" ht="12" customHeight="1" x14ac:dyDescent="0.2"/>
    <row r="131" s="33" customFormat="1" ht="12" customHeight="1" x14ac:dyDescent="0.2"/>
    <row r="132" s="33" customFormat="1" ht="12" customHeight="1" x14ac:dyDescent="0.2"/>
    <row r="133" s="33" customFormat="1" ht="12" customHeight="1" x14ac:dyDescent="0.2"/>
    <row r="134" s="33" customFormat="1" ht="12" customHeight="1" x14ac:dyDescent="0.2"/>
    <row r="135" s="33" customFormat="1" ht="12" customHeight="1" x14ac:dyDescent="0.2"/>
    <row r="136" s="33" customFormat="1" ht="12" customHeight="1" x14ac:dyDescent="0.2"/>
    <row r="137" s="33" customFormat="1" ht="12" customHeight="1" x14ac:dyDescent="0.2"/>
    <row r="138" s="33" customFormat="1" ht="12" customHeight="1" x14ac:dyDescent="0.2"/>
    <row r="139" s="33" customFormat="1" ht="12" customHeight="1" x14ac:dyDescent="0.2"/>
    <row r="140" s="33" customFormat="1" ht="12" customHeight="1" x14ac:dyDescent="0.2"/>
    <row r="141" s="33" customFormat="1" ht="12" customHeight="1" x14ac:dyDescent="0.2"/>
    <row r="142" s="33" customFormat="1" ht="12" customHeight="1" x14ac:dyDescent="0.2"/>
    <row r="143" s="33" customFormat="1" ht="12" customHeight="1" x14ac:dyDescent="0.2"/>
    <row r="144" s="33" customFormat="1" ht="12" customHeight="1" x14ac:dyDescent="0.2"/>
    <row r="145" s="33" customFormat="1" ht="12" customHeight="1" x14ac:dyDescent="0.2"/>
    <row r="146" s="33" customFormat="1" ht="12" customHeight="1" x14ac:dyDescent="0.2"/>
    <row r="147" s="33" customFormat="1" ht="12" customHeight="1" x14ac:dyDescent="0.2"/>
    <row r="148" s="33" customFormat="1" ht="12" customHeight="1" x14ac:dyDescent="0.2"/>
    <row r="149" s="33" customFormat="1" ht="12" customHeight="1" x14ac:dyDescent="0.2"/>
    <row r="150" s="33" customFormat="1" ht="12" customHeight="1" x14ac:dyDescent="0.2"/>
    <row r="151" s="33" customFormat="1" ht="12" customHeight="1" x14ac:dyDescent="0.2"/>
    <row r="152" s="33" customFormat="1" ht="12" customHeight="1" x14ac:dyDescent="0.2"/>
    <row r="153" s="33" customFormat="1" ht="12" customHeight="1" x14ac:dyDescent="0.2"/>
    <row r="154" s="33" customFormat="1" ht="12" customHeight="1" x14ac:dyDescent="0.2"/>
    <row r="155" s="33" customFormat="1" ht="12" customHeight="1" x14ac:dyDescent="0.2"/>
    <row r="156" s="33" customFormat="1" ht="12" customHeight="1" x14ac:dyDescent="0.2"/>
    <row r="157" s="33" customFormat="1" ht="12" customHeight="1" x14ac:dyDescent="0.2"/>
    <row r="158" s="33" customFormat="1" ht="12" customHeight="1" x14ac:dyDescent="0.2"/>
    <row r="159" s="33" customFormat="1" ht="12" customHeight="1" x14ac:dyDescent="0.2"/>
    <row r="160" s="33" customFormat="1" ht="12" customHeight="1" x14ac:dyDescent="0.2"/>
    <row r="161" s="33" customFormat="1" ht="12" customHeight="1" x14ac:dyDescent="0.2"/>
    <row r="162" s="33" customFormat="1" ht="12" customHeight="1" x14ac:dyDescent="0.2"/>
    <row r="163" s="33" customFormat="1" ht="12" customHeight="1" x14ac:dyDescent="0.2"/>
    <row r="164" s="33" customFormat="1" ht="12" customHeight="1" x14ac:dyDescent="0.2"/>
    <row r="165" s="33" customFormat="1" ht="12" customHeight="1" x14ac:dyDescent="0.2"/>
    <row r="166" s="33" customFormat="1" ht="12" customHeight="1" x14ac:dyDescent="0.2"/>
    <row r="167" s="33" customFormat="1" ht="12" customHeight="1" x14ac:dyDescent="0.2"/>
    <row r="168" s="33" customFormat="1" ht="12" customHeight="1" x14ac:dyDescent="0.2"/>
    <row r="169" s="33" customFormat="1" ht="12" customHeight="1" x14ac:dyDescent="0.2"/>
    <row r="170" s="33" customFormat="1" ht="12" customHeight="1" x14ac:dyDescent="0.2"/>
    <row r="171" s="33" customFormat="1" ht="12" customHeight="1" x14ac:dyDescent="0.2"/>
    <row r="172" s="33" customFormat="1" ht="12" customHeight="1" x14ac:dyDescent="0.2"/>
    <row r="173" s="33" customFormat="1" ht="12" customHeight="1" x14ac:dyDescent="0.2"/>
    <row r="174" s="33" customFormat="1" ht="12" customHeight="1" x14ac:dyDescent="0.2"/>
    <row r="175" s="33" customFormat="1" ht="12" customHeight="1" x14ac:dyDescent="0.2"/>
    <row r="176" s="33" customFormat="1" ht="12" customHeight="1" x14ac:dyDescent="0.2"/>
    <row r="177" spans="2:22" s="33" customFormat="1" ht="12" customHeight="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2:22" s="33" customFormat="1" ht="12" customHeight="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2:22" s="33" customFormat="1" ht="12" customHeight="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2:22" s="33" customFormat="1" ht="12" customHeight="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2:22" s="33" customFormat="1" ht="12" customHeight="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2:22" s="33" customFormat="1" ht="12" customHeight="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2:22" s="33" customFormat="1" ht="12" customHeight="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2:22" s="33" customFormat="1" ht="12" customHeight="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2:22" s="33" customFormat="1" ht="12" customHeight="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2:22" s="33" customFormat="1" ht="12" customHeight="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2:22" s="33" customFormat="1" ht="12" customHeight="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2:22" s="33" customFormat="1" ht="12" customHeight="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2:22" s="33" customFormat="1" ht="12" customHeight="1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2:22" s="33" customFormat="1" ht="12" customHeight="1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2:22" s="33" customFormat="1" ht="12" customHeight="1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2:22" s="33" customFormat="1" ht="12" customHeight="1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2:22" s="33" customFormat="1" ht="12" customHeight="1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2:22" s="33" customFormat="1" ht="12" customHeight="1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2:22" s="33" customFormat="1" ht="12" customHeight="1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2:22" s="33" customFormat="1" ht="12" customHeight="1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2:22" s="33" customFormat="1" ht="12" customHeight="1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2:22" s="33" customFormat="1" ht="12" customHeight="1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</sheetData>
  <phoneticPr fontId="2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Y69"/>
  <sheetViews>
    <sheetView showGridLines="0" topLeftCell="A10" zoomScaleNormal="100" workbookViewId="0">
      <selection activeCell="J30" sqref="J30"/>
    </sheetView>
  </sheetViews>
  <sheetFormatPr defaultColWidth="9.140625" defaultRowHeight="12" x14ac:dyDescent="0.2"/>
  <cols>
    <col min="1" max="16384" width="9.140625" style="4"/>
  </cols>
  <sheetData>
    <row r="1" spans="2:19" x14ac:dyDescent="0.2">
      <c r="B1" s="106"/>
    </row>
    <row r="2" spans="2:19" x14ac:dyDescent="0.2">
      <c r="B2" s="67" t="s">
        <v>250</v>
      </c>
    </row>
    <row r="3" spans="2:19" x14ac:dyDescent="0.2">
      <c r="B3" s="4" t="s">
        <v>124</v>
      </c>
    </row>
    <row r="4" spans="2:19" ht="12.75" customHeight="1" x14ac:dyDescent="0.2"/>
    <row r="5" spans="2:19" x14ac:dyDescent="0.2">
      <c r="O5" s="11"/>
      <c r="P5" s="11"/>
      <c r="Q5" s="11"/>
      <c r="R5" s="11"/>
      <c r="S5" s="11"/>
    </row>
    <row r="6" spans="2:19" x14ac:dyDescent="0.2">
      <c r="O6" s="11"/>
      <c r="P6" s="11"/>
      <c r="Q6" s="11"/>
      <c r="R6" s="11"/>
      <c r="S6" s="11"/>
    </row>
    <row r="7" spans="2:19" x14ac:dyDescent="0.2">
      <c r="O7" s="11"/>
      <c r="P7" s="11"/>
      <c r="Q7" s="11"/>
      <c r="R7" s="11"/>
      <c r="S7" s="11"/>
    </row>
    <row r="8" spans="2:19" x14ac:dyDescent="0.2">
      <c r="O8" s="11"/>
      <c r="P8" s="11"/>
      <c r="Q8" s="11"/>
      <c r="R8" s="11"/>
      <c r="S8" s="11"/>
    </row>
    <row r="9" spans="2:19" x14ac:dyDescent="0.2">
      <c r="O9" s="11"/>
      <c r="P9" s="11"/>
      <c r="Q9" s="11"/>
      <c r="R9" s="11"/>
      <c r="S9" s="11"/>
    </row>
    <row r="10" spans="2:19" x14ac:dyDescent="0.2">
      <c r="O10" s="11"/>
      <c r="P10" s="11"/>
      <c r="Q10" s="11"/>
      <c r="R10" s="11"/>
      <c r="S10" s="11"/>
    </row>
    <row r="11" spans="2:19" x14ac:dyDescent="0.2">
      <c r="O11" s="11"/>
      <c r="P11" s="11"/>
      <c r="Q11" s="11"/>
      <c r="R11" s="11"/>
      <c r="S11" s="11"/>
    </row>
    <row r="12" spans="2:19" x14ac:dyDescent="0.2">
      <c r="O12" s="11"/>
      <c r="P12" s="11"/>
      <c r="Q12" s="11"/>
      <c r="R12" s="11"/>
      <c r="S12" s="11"/>
    </row>
    <row r="13" spans="2:19" x14ac:dyDescent="0.2">
      <c r="O13" s="11"/>
      <c r="P13" s="11"/>
      <c r="Q13" s="11"/>
      <c r="R13" s="11"/>
      <c r="S13" s="11"/>
    </row>
    <row r="14" spans="2:19" x14ac:dyDescent="0.2">
      <c r="O14" s="11"/>
      <c r="P14" s="11"/>
      <c r="Q14" s="11"/>
      <c r="R14" s="11"/>
      <c r="S14" s="11"/>
    </row>
    <row r="15" spans="2:19" x14ac:dyDescent="0.2">
      <c r="O15" s="11"/>
      <c r="P15" s="11"/>
      <c r="Q15" s="11"/>
      <c r="R15" s="11"/>
      <c r="S15" s="11"/>
    </row>
    <row r="16" spans="2:19" x14ac:dyDescent="0.2">
      <c r="O16" s="11"/>
      <c r="P16" s="11"/>
      <c r="Q16" s="11"/>
      <c r="R16" s="11"/>
      <c r="S16" s="11"/>
    </row>
    <row r="17" spans="2:19" x14ac:dyDescent="0.2">
      <c r="O17" s="11"/>
      <c r="P17" s="11"/>
      <c r="Q17" s="11"/>
      <c r="R17" s="11"/>
      <c r="S17" s="11"/>
    </row>
    <row r="18" spans="2:19" x14ac:dyDescent="0.2">
      <c r="O18" s="11"/>
      <c r="P18" s="11"/>
      <c r="Q18" s="11"/>
      <c r="R18" s="11"/>
      <c r="S18" s="11"/>
    </row>
    <row r="19" spans="2:19" x14ac:dyDescent="0.2">
      <c r="O19" s="11"/>
      <c r="P19" s="11"/>
      <c r="Q19" s="11"/>
      <c r="R19" s="11"/>
      <c r="S19" s="11"/>
    </row>
    <row r="20" spans="2:19" x14ac:dyDescent="0.2">
      <c r="O20" s="11"/>
      <c r="P20" s="11"/>
      <c r="Q20" s="11"/>
      <c r="R20" s="11"/>
      <c r="S20" s="11"/>
    </row>
    <row r="21" spans="2:19" x14ac:dyDescent="0.2">
      <c r="O21" s="11"/>
      <c r="P21" s="11"/>
      <c r="Q21" s="11"/>
      <c r="R21" s="11"/>
      <c r="S21" s="11"/>
    </row>
    <row r="22" spans="2:19" x14ac:dyDescent="0.2">
      <c r="O22" s="11"/>
      <c r="P22" s="11"/>
      <c r="Q22" s="11"/>
      <c r="R22" s="11"/>
      <c r="S22" s="11"/>
    </row>
    <row r="23" spans="2:19" x14ac:dyDescent="0.2">
      <c r="O23" s="11"/>
      <c r="P23" s="11"/>
      <c r="Q23" s="11"/>
      <c r="R23" s="11"/>
      <c r="S23" s="11"/>
    </row>
    <row r="24" spans="2:19" ht="96.75" customHeight="1" x14ac:dyDescent="0.2">
      <c r="O24" s="11"/>
      <c r="P24" s="11"/>
      <c r="Q24" s="11"/>
      <c r="R24" s="11"/>
      <c r="S24" s="11"/>
    </row>
    <row r="25" spans="2:19" x14ac:dyDescent="0.2">
      <c r="O25" s="11"/>
      <c r="P25" s="11"/>
      <c r="Q25" s="11"/>
      <c r="R25" s="11"/>
      <c r="S25" s="11"/>
    </row>
    <row r="26" spans="2:19" x14ac:dyDescent="0.2">
      <c r="L26" s="58"/>
      <c r="O26" s="11"/>
      <c r="P26" s="11"/>
      <c r="Q26" s="11"/>
      <c r="R26" s="11"/>
      <c r="S26" s="11"/>
    </row>
    <row r="28" spans="2:19" ht="120.4" customHeight="1" x14ac:dyDescent="0.2"/>
    <row r="30" spans="2:19" s="33" customFormat="1" x14ac:dyDescent="0.2">
      <c r="B30" s="2" t="s">
        <v>210</v>
      </c>
    </row>
    <row r="31" spans="2:19" s="33" customFormat="1" x14ac:dyDescent="0.2">
      <c r="B31" s="1" t="s">
        <v>117</v>
      </c>
    </row>
    <row r="32" spans="2:19" s="33" customFormat="1" x14ac:dyDescent="0.2"/>
    <row r="33" spans="2:12" s="33" customFormat="1" x14ac:dyDescent="0.2">
      <c r="B33" s="60" t="s">
        <v>130</v>
      </c>
    </row>
    <row r="34" spans="2:12" s="33" customFormat="1" x14ac:dyDescent="0.2">
      <c r="B34" s="33" t="s">
        <v>211</v>
      </c>
    </row>
    <row r="35" spans="2:12" s="33" customFormat="1" x14ac:dyDescent="0.2"/>
    <row r="36" spans="2:12" s="33" customFormat="1" x14ac:dyDescent="0.2"/>
    <row r="37" spans="2:12" s="33" customFormat="1" x14ac:dyDescent="0.2"/>
    <row r="38" spans="2:12" ht="12.75" x14ac:dyDescent="0.2">
      <c r="B38" s="168" t="s">
        <v>206</v>
      </c>
      <c r="C38"/>
      <c r="D38"/>
      <c r="E38"/>
      <c r="F38"/>
      <c r="G38"/>
      <c r="H38"/>
      <c r="I38"/>
      <c r="J38"/>
      <c r="K38"/>
      <c r="L38"/>
    </row>
    <row r="39" spans="2:12" ht="12.75" x14ac:dyDescent="0.2">
      <c r="B39"/>
      <c r="C39"/>
      <c r="D39"/>
      <c r="E39"/>
      <c r="F39"/>
      <c r="G39"/>
      <c r="H39"/>
      <c r="I39"/>
      <c r="J39"/>
      <c r="K39"/>
      <c r="L39"/>
    </row>
    <row r="40" spans="2:12" ht="12.75" x14ac:dyDescent="0.2">
      <c r="B40" s="168" t="s">
        <v>64</v>
      </c>
      <c r="C40" s="169" t="s">
        <v>256</v>
      </c>
      <c r="D40"/>
      <c r="E40"/>
      <c r="F40"/>
      <c r="G40"/>
      <c r="H40"/>
      <c r="I40"/>
      <c r="J40"/>
      <c r="K40"/>
      <c r="L40"/>
    </row>
    <row r="41" spans="2:12" ht="12.75" x14ac:dyDescent="0.2">
      <c r="B41" s="168" t="s">
        <v>63</v>
      </c>
      <c r="C41" s="169" t="s">
        <v>257</v>
      </c>
      <c r="D41"/>
      <c r="E41"/>
      <c r="F41"/>
      <c r="G41"/>
      <c r="H41"/>
      <c r="I41"/>
      <c r="J41"/>
      <c r="K41"/>
      <c r="L41"/>
    </row>
    <row r="42" spans="2:12" ht="12.75" x14ac:dyDescent="0.2">
      <c r="B42" s="168" t="s">
        <v>93</v>
      </c>
      <c r="C42" s="168" t="s">
        <v>50</v>
      </c>
      <c r="D42"/>
      <c r="E42"/>
      <c r="F42"/>
      <c r="G42"/>
      <c r="H42"/>
      <c r="I42"/>
      <c r="J42"/>
      <c r="K42"/>
      <c r="L42"/>
    </row>
    <row r="43" spans="2:12" ht="12.75" x14ac:dyDescent="0.2">
      <c r="B43"/>
      <c r="C43"/>
      <c r="D43"/>
      <c r="E43"/>
      <c r="F43"/>
      <c r="G43"/>
      <c r="H43"/>
      <c r="I43"/>
      <c r="J43"/>
      <c r="K43"/>
      <c r="L43"/>
    </row>
    <row r="44" spans="2:12" ht="12.75" x14ac:dyDescent="0.2">
      <c r="B44" s="168" t="s">
        <v>118</v>
      </c>
      <c r="C44" s="168" t="s">
        <v>62</v>
      </c>
      <c r="D44"/>
      <c r="E44"/>
      <c r="F44"/>
      <c r="G44"/>
      <c r="H44"/>
      <c r="I44"/>
      <c r="J44"/>
      <c r="K44"/>
      <c r="L44"/>
    </row>
    <row r="45" spans="2:12" ht="12.75" x14ac:dyDescent="0.2">
      <c r="B45" s="168" t="s">
        <v>48</v>
      </c>
      <c r="C45" s="168" t="s">
        <v>61</v>
      </c>
      <c r="D45"/>
      <c r="E45"/>
      <c r="F45"/>
      <c r="G45"/>
      <c r="H45"/>
      <c r="I45"/>
      <c r="J45"/>
      <c r="K45"/>
      <c r="L45"/>
    </row>
    <row r="46" spans="2:12" ht="12.75" x14ac:dyDescent="0.2">
      <c r="B46" s="168" t="s">
        <v>47</v>
      </c>
      <c r="C46" s="168" t="s">
        <v>157</v>
      </c>
      <c r="D46"/>
      <c r="E46"/>
      <c r="F46"/>
      <c r="G46"/>
      <c r="H46"/>
      <c r="I46"/>
      <c r="J46"/>
      <c r="K46"/>
      <c r="L46"/>
    </row>
    <row r="47" spans="2:12" ht="12.75" x14ac:dyDescent="0.2">
      <c r="B47" s="168" t="s">
        <v>114</v>
      </c>
      <c r="C47" s="168" t="s">
        <v>195</v>
      </c>
      <c r="D47"/>
      <c r="E47"/>
      <c r="F47"/>
      <c r="G47"/>
      <c r="H47"/>
      <c r="I47"/>
      <c r="J47"/>
      <c r="K47"/>
      <c r="L47"/>
    </row>
    <row r="48" spans="2:12" ht="12.75" x14ac:dyDescent="0.2">
      <c r="B48"/>
      <c r="C48"/>
      <c r="D48"/>
      <c r="E48"/>
      <c r="F48"/>
      <c r="G48"/>
      <c r="H48"/>
      <c r="I48"/>
      <c r="J48"/>
      <c r="K48"/>
      <c r="L48"/>
    </row>
    <row r="49" spans="1:25" ht="12.75" x14ac:dyDescent="0.2">
      <c r="B49" s="182" t="s">
        <v>155</v>
      </c>
      <c r="C49" s="177">
        <v>2007</v>
      </c>
      <c r="D49" s="152">
        <v>2008</v>
      </c>
      <c r="E49" s="152">
        <v>2009</v>
      </c>
      <c r="F49" s="152">
        <v>2010</v>
      </c>
      <c r="G49" s="152">
        <v>2011</v>
      </c>
      <c r="H49" s="152">
        <v>2012</v>
      </c>
      <c r="I49" s="152">
        <v>2013</v>
      </c>
      <c r="J49" s="152">
        <v>2014</v>
      </c>
      <c r="K49" s="152">
        <v>2015</v>
      </c>
      <c r="L49" s="152">
        <v>2016</v>
      </c>
      <c r="M49" s="4" t="s">
        <v>209</v>
      </c>
      <c r="P49" s="4" t="s">
        <v>213</v>
      </c>
    </row>
    <row r="50" spans="1:25" ht="12.75" x14ac:dyDescent="0.2">
      <c r="A50" s="168"/>
      <c r="B50" s="190" t="s">
        <v>204</v>
      </c>
      <c r="C50" s="194">
        <v>163.27000000000001</v>
      </c>
      <c r="D50" s="193">
        <v>163.06</v>
      </c>
      <c r="E50" s="193">
        <v>152.78</v>
      </c>
      <c r="F50" s="193">
        <v>156.30000000000001</v>
      </c>
      <c r="G50" s="193">
        <v>159.11000000000001</v>
      </c>
      <c r="H50" s="193">
        <v>156.35</v>
      </c>
      <c r="I50" s="193">
        <v>157.25</v>
      </c>
      <c r="J50" s="193">
        <v>163.08000000000001</v>
      </c>
      <c r="K50" s="193">
        <v>166.55</v>
      </c>
      <c r="L50" s="193">
        <v>169.68</v>
      </c>
      <c r="M50" s="5">
        <f>(L50-C50)/C50</f>
        <v>3.9260121271513418E-2</v>
      </c>
      <c r="N50" s="276"/>
      <c r="P50" s="91">
        <f>L50-C50</f>
        <v>6.4099999999999966</v>
      </c>
    </row>
    <row r="51" spans="1:25" ht="12.75" x14ac:dyDescent="0.2">
      <c r="A51" s="168"/>
      <c r="B51" s="190" t="s">
        <v>205</v>
      </c>
      <c r="C51" s="194">
        <v>63.42</v>
      </c>
      <c r="D51" s="193">
        <v>62.52</v>
      </c>
      <c r="E51" s="193">
        <v>59.39</v>
      </c>
      <c r="F51" s="193">
        <v>62.12</v>
      </c>
      <c r="G51" s="193">
        <v>63.26</v>
      </c>
      <c r="H51" s="193">
        <v>62.48</v>
      </c>
      <c r="I51" s="193">
        <v>63.87</v>
      </c>
      <c r="J51" s="193">
        <v>67.14</v>
      </c>
      <c r="K51" s="193">
        <v>68.44</v>
      </c>
      <c r="L51" s="31">
        <v>69.31</v>
      </c>
      <c r="N51" s="31"/>
    </row>
    <row r="52" spans="1:25" ht="12.75" x14ac:dyDescent="0.2">
      <c r="A52" s="168"/>
      <c r="B52" s="190" t="s">
        <v>196</v>
      </c>
      <c r="C52" s="194">
        <v>30.1</v>
      </c>
      <c r="D52" s="193">
        <v>29.96</v>
      </c>
      <c r="E52" s="193">
        <v>29.12</v>
      </c>
      <c r="F52" s="193">
        <v>29.44</v>
      </c>
      <c r="G52" s="193">
        <v>29.78</v>
      </c>
      <c r="H52" s="193">
        <v>29.93</v>
      </c>
      <c r="I52" s="193">
        <v>29.65</v>
      </c>
      <c r="J52" s="193">
        <v>30.35</v>
      </c>
      <c r="K52" s="193">
        <v>31.27</v>
      </c>
      <c r="L52" s="31">
        <v>31.91</v>
      </c>
      <c r="N52" s="31"/>
    </row>
    <row r="53" spans="1:25" ht="12.75" x14ac:dyDescent="0.2">
      <c r="A53" s="168"/>
      <c r="B53" s="190" t="s">
        <v>29</v>
      </c>
      <c r="C53" s="194">
        <v>33.130000000000003</v>
      </c>
      <c r="D53" s="193">
        <v>33.43</v>
      </c>
      <c r="E53" s="193">
        <v>31.94</v>
      </c>
      <c r="F53" s="193">
        <v>31.63</v>
      </c>
      <c r="G53" s="193">
        <v>32.200000000000003</v>
      </c>
      <c r="H53" s="193">
        <v>31.18</v>
      </c>
      <c r="I53" s="193">
        <v>30.98</v>
      </c>
      <c r="J53" s="193">
        <v>31</v>
      </c>
      <c r="K53" s="193">
        <v>31.16</v>
      </c>
      <c r="L53" s="31">
        <v>31.82</v>
      </c>
      <c r="N53" s="31"/>
    </row>
    <row r="54" spans="1:25" ht="12.75" x14ac:dyDescent="0.2">
      <c r="A54" s="168"/>
      <c r="B54" s="190" t="s">
        <v>203</v>
      </c>
      <c r="C54" s="194">
        <v>26.49</v>
      </c>
      <c r="D54" s="193">
        <v>26.8</v>
      </c>
      <c r="E54" s="193">
        <v>22.72</v>
      </c>
      <c r="F54" s="193">
        <v>23.57</v>
      </c>
      <c r="G54" s="193">
        <v>24.11</v>
      </c>
      <c r="H54" s="193">
        <v>23.32</v>
      </c>
      <c r="I54" s="193">
        <v>23.41</v>
      </c>
      <c r="J54" s="193">
        <v>25.26</v>
      </c>
      <c r="K54" s="193">
        <v>26.29</v>
      </c>
      <c r="L54" s="31">
        <v>27.29</v>
      </c>
      <c r="N54" s="31"/>
    </row>
    <row r="55" spans="1:25" ht="12.75" x14ac:dyDescent="0.2">
      <c r="A55" s="168"/>
      <c r="B55" s="190" t="s">
        <v>132</v>
      </c>
      <c r="C55" s="194">
        <v>9.6</v>
      </c>
      <c r="D55" s="193">
        <v>9.85</v>
      </c>
      <c r="E55" s="193">
        <v>9.06</v>
      </c>
      <c r="F55" s="193">
        <v>9.06</v>
      </c>
      <c r="G55" s="193">
        <v>9.18</v>
      </c>
      <c r="H55" s="193">
        <v>9.0399999999999991</v>
      </c>
      <c r="I55" s="193">
        <v>8.92</v>
      </c>
      <c r="J55" s="193">
        <v>8.91</v>
      </c>
      <c r="K55" s="193">
        <v>8.9600000000000009</v>
      </c>
      <c r="L55" s="31">
        <v>8.9</v>
      </c>
      <c r="N55" s="31"/>
    </row>
    <row r="56" spans="1:25" ht="12.75" x14ac:dyDescent="0.2">
      <c r="A56" s="168"/>
      <c r="B56" s="182" t="s">
        <v>53</v>
      </c>
      <c r="C56" s="195" t="s">
        <v>41</v>
      </c>
      <c r="D56" s="154" t="s">
        <v>41</v>
      </c>
      <c r="E56" s="154" t="s">
        <v>41</v>
      </c>
      <c r="F56" s="154" t="s">
        <v>41</v>
      </c>
      <c r="G56" s="154" t="s">
        <v>41</v>
      </c>
      <c r="H56" s="154" t="s">
        <v>41</v>
      </c>
      <c r="I56" s="154" t="s">
        <v>41</v>
      </c>
      <c r="J56" s="154" t="s">
        <v>41</v>
      </c>
      <c r="K56" s="154" t="s">
        <v>41</v>
      </c>
      <c r="L56" s="154" t="s">
        <v>41</v>
      </c>
      <c r="N56" s="31"/>
    </row>
    <row r="57" spans="1:25" x14ac:dyDescent="0.2">
      <c r="C57" s="76">
        <f t="shared" ref="C57:L57" si="0">SUM(C51:C56)</f>
        <v>162.74</v>
      </c>
      <c r="D57" s="76">
        <f t="shared" si="0"/>
        <v>162.56</v>
      </c>
      <c r="E57" s="76">
        <f t="shared" si="0"/>
        <v>152.23000000000002</v>
      </c>
      <c r="F57" s="76">
        <f t="shared" si="0"/>
        <v>155.82</v>
      </c>
      <c r="G57" s="76">
        <f t="shared" si="0"/>
        <v>158.53</v>
      </c>
      <c r="H57" s="76">
        <f t="shared" si="0"/>
        <v>155.94999999999999</v>
      </c>
      <c r="I57" s="76">
        <f t="shared" si="0"/>
        <v>156.82999999999998</v>
      </c>
      <c r="J57" s="76">
        <f t="shared" si="0"/>
        <v>162.66</v>
      </c>
      <c r="K57" s="76">
        <f t="shared" si="0"/>
        <v>166.12</v>
      </c>
      <c r="L57" s="167">
        <f t="shared" si="0"/>
        <v>169.23</v>
      </c>
    </row>
    <row r="58" spans="1:25" x14ac:dyDescent="0.2">
      <c r="B58" s="92" t="s">
        <v>88</v>
      </c>
      <c r="C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x14ac:dyDescent="0.2">
      <c r="B59" s="92" t="s">
        <v>41</v>
      </c>
      <c r="C59" s="92" t="s">
        <v>51</v>
      </c>
      <c r="Q59" s="93"/>
      <c r="R59" s="93"/>
      <c r="S59" s="93"/>
      <c r="T59" s="93"/>
      <c r="U59" s="93"/>
      <c r="V59" s="93"/>
      <c r="W59" s="93"/>
      <c r="X59" s="93"/>
      <c r="Y59" s="93"/>
    </row>
    <row r="63" spans="1:25" ht="12.75" x14ac:dyDescent="0.2">
      <c r="B63" s="168"/>
      <c r="C63"/>
      <c r="D63"/>
      <c r="E63"/>
      <c r="F63"/>
      <c r="G63"/>
      <c r="H63"/>
      <c r="I63"/>
      <c r="J63"/>
      <c r="K63"/>
      <c r="L63"/>
      <c r="M63"/>
    </row>
    <row r="64" spans="1:25" ht="12.75" x14ac:dyDescent="0.2">
      <c r="B64"/>
      <c r="C64"/>
      <c r="D64"/>
      <c r="E64"/>
      <c r="F64"/>
      <c r="G64"/>
      <c r="H64"/>
      <c r="I64"/>
      <c r="J64"/>
      <c r="K64"/>
      <c r="L64"/>
      <c r="M64"/>
    </row>
    <row r="65" spans="2:13" ht="12.75" x14ac:dyDescent="0.2">
      <c r="B65" s="168"/>
      <c r="C65" s="169"/>
      <c r="D65"/>
      <c r="E65"/>
      <c r="F65"/>
      <c r="G65"/>
      <c r="H65"/>
      <c r="I65"/>
      <c r="J65"/>
      <c r="K65"/>
      <c r="L65"/>
      <c r="M65"/>
    </row>
    <row r="66" spans="2:13" ht="12.75" x14ac:dyDescent="0.2">
      <c r="B66" s="168"/>
      <c r="C66" s="169"/>
      <c r="D66"/>
      <c r="E66"/>
      <c r="F66"/>
      <c r="G66"/>
      <c r="H66"/>
      <c r="I66"/>
      <c r="J66"/>
      <c r="K66"/>
      <c r="L66"/>
      <c r="M66"/>
    </row>
    <row r="67" spans="2:13" ht="12.75" x14ac:dyDescent="0.2">
      <c r="B67" s="168"/>
      <c r="C67" s="168"/>
      <c r="D67"/>
      <c r="E67"/>
      <c r="F67"/>
      <c r="G67"/>
      <c r="H67"/>
      <c r="I67"/>
      <c r="J67"/>
      <c r="K67"/>
      <c r="L67"/>
      <c r="M67"/>
    </row>
    <row r="68" spans="2:13" ht="12.75" x14ac:dyDescent="0.2">
      <c r="B68"/>
      <c r="C68"/>
      <c r="D68"/>
      <c r="E68"/>
      <c r="F68"/>
      <c r="G68"/>
      <c r="H68"/>
      <c r="I68"/>
      <c r="J68"/>
      <c r="K68"/>
      <c r="L68"/>
      <c r="M68"/>
    </row>
    <row r="69" spans="2:13" ht="12.75" x14ac:dyDescent="0.2">
      <c r="B69" s="168"/>
      <c r="C69" s="168"/>
      <c r="D69"/>
      <c r="E69"/>
      <c r="F69"/>
      <c r="G69"/>
      <c r="H69"/>
      <c r="I69"/>
      <c r="J69"/>
      <c r="K69"/>
      <c r="L69"/>
      <c r="M69"/>
    </row>
  </sheetData>
  <phoneticPr fontId="2" type="noConversion"/>
  <pageMargins left="0.78740157499999996" right="0.78740157499999996" top="0.984251969" bottom="0.984251969" header="0.4921259845" footer="0.4921259845"/>
  <pageSetup paperSize="9" scale="2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74"/>
  <sheetViews>
    <sheetView showGridLines="0" topLeftCell="A4" zoomScaleNormal="100" workbookViewId="0">
      <selection activeCell="Q25" sqref="Q25"/>
    </sheetView>
  </sheetViews>
  <sheetFormatPr defaultColWidth="9.140625" defaultRowHeight="12" x14ac:dyDescent="0.2"/>
  <cols>
    <col min="1" max="1" width="9.140625" style="4"/>
    <col min="2" max="2" width="14" style="4" customWidth="1"/>
    <col min="3" max="16384" width="9.140625" style="4"/>
  </cols>
  <sheetData>
    <row r="2" spans="2:14" ht="15.75" x14ac:dyDescent="0.25">
      <c r="B2" s="148" t="s">
        <v>214</v>
      </c>
      <c r="L2" s="7"/>
      <c r="M2" s="13"/>
      <c r="N2" s="12"/>
    </row>
    <row r="3" spans="2:14" x14ac:dyDescent="0.2">
      <c r="B3" s="4" t="s">
        <v>124</v>
      </c>
      <c r="L3" s="7"/>
      <c r="M3" s="13"/>
      <c r="N3" s="12"/>
    </row>
    <row r="4" spans="2:14" x14ac:dyDescent="0.2">
      <c r="L4" s="7"/>
      <c r="M4" s="13"/>
    </row>
    <row r="33" spans="1:12" ht="68.650000000000006" customHeight="1" x14ac:dyDescent="0.2"/>
    <row r="36" spans="1:12" x14ac:dyDescent="0.2">
      <c r="C36" s="2"/>
    </row>
    <row r="37" spans="1:12" x14ac:dyDescent="0.2">
      <c r="C37" s="1"/>
    </row>
    <row r="40" spans="1:12" ht="26.25" customHeight="1" x14ac:dyDescent="0.2"/>
    <row r="41" spans="1:12" x14ac:dyDescent="0.2">
      <c r="B41" s="2" t="s">
        <v>210</v>
      </c>
    </row>
    <row r="42" spans="1:12" x14ac:dyDescent="0.2">
      <c r="B42" s="1" t="s">
        <v>117</v>
      </c>
      <c r="L42" s="58"/>
    </row>
    <row r="45" spans="1:12" s="31" customFormat="1" x14ac:dyDescent="0.2"/>
    <row r="46" spans="1:12" s="31" customFormat="1" x14ac:dyDescent="0.2"/>
    <row r="47" spans="1:12" s="31" customFormat="1" x14ac:dyDescent="0.2"/>
    <row r="48" spans="1:12" s="31" customFormat="1" x14ac:dyDescent="0.2">
      <c r="A48" s="60"/>
      <c r="B48" s="60" t="s">
        <v>130</v>
      </c>
    </row>
    <row r="49" spans="2:25" s="31" customFormat="1" x14ac:dyDescent="0.2">
      <c r="B49" s="31" t="s">
        <v>215</v>
      </c>
    </row>
    <row r="50" spans="2:25" s="31" customFormat="1" x14ac:dyDescent="0.2"/>
    <row r="51" spans="2:25" s="31" customFormat="1" ht="12.75" x14ac:dyDescent="0.2">
      <c r="B51" s="168" t="s">
        <v>206</v>
      </c>
      <c r="C51"/>
      <c r="D51" s="4"/>
      <c r="E51" s="4"/>
      <c r="F51" s="4"/>
      <c r="G51" s="4"/>
      <c r="H51" s="4"/>
      <c r="P51"/>
      <c r="Q51"/>
      <c r="R51"/>
      <c r="S51"/>
      <c r="T51"/>
      <c r="U51"/>
      <c r="V51"/>
      <c r="W51"/>
      <c r="X51"/>
    </row>
    <row r="52" spans="2:25" ht="12.75" x14ac:dyDescent="0.2">
      <c r="B52"/>
      <c r="C52"/>
      <c r="I52" s="3"/>
      <c r="J52" s="3"/>
      <c r="P52"/>
      <c r="Q52"/>
      <c r="R52"/>
      <c r="S52"/>
      <c r="T52"/>
      <c r="U52"/>
      <c r="V52"/>
      <c r="W52"/>
      <c r="X52"/>
      <c r="Y52" s="93"/>
    </row>
    <row r="53" spans="2:25" ht="12.75" x14ac:dyDescent="0.2">
      <c r="B53" s="168" t="s">
        <v>64</v>
      </c>
      <c r="C53" s="169" t="s">
        <v>256</v>
      </c>
      <c r="P53"/>
      <c r="Q53"/>
      <c r="R53"/>
      <c r="S53"/>
      <c r="T53"/>
      <c r="U53"/>
      <c r="V53"/>
      <c r="W53"/>
      <c r="X53"/>
    </row>
    <row r="54" spans="2:25" ht="12.75" x14ac:dyDescent="0.2">
      <c r="B54" s="168" t="s">
        <v>63</v>
      </c>
      <c r="C54" s="169" t="s">
        <v>257</v>
      </c>
      <c r="I54" s="3"/>
      <c r="J54" s="3"/>
      <c r="P54"/>
      <c r="Q54"/>
      <c r="R54"/>
      <c r="S54"/>
      <c r="T54"/>
      <c r="U54"/>
      <c r="V54"/>
      <c r="W54"/>
      <c r="X54"/>
      <c r="Y54" s="93"/>
    </row>
    <row r="55" spans="2:25" ht="12.75" x14ac:dyDescent="0.2">
      <c r="B55" s="168" t="s">
        <v>93</v>
      </c>
      <c r="C55" s="168" t="s">
        <v>50</v>
      </c>
      <c r="I55" s="3"/>
      <c r="J55" s="3"/>
      <c r="P55"/>
      <c r="Q55"/>
      <c r="R55"/>
      <c r="S55"/>
      <c r="T55"/>
      <c r="U55"/>
      <c r="V55"/>
      <c r="W55"/>
      <c r="X55"/>
      <c r="Y55" s="93"/>
    </row>
    <row r="56" spans="2:25" ht="12.75" x14ac:dyDescent="0.2">
      <c r="B56"/>
      <c r="C56"/>
      <c r="I56" s="3"/>
      <c r="J56" s="3"/>
      <c r="P56"/>
      <c r="Q56"/>
      <c r="R56"/>
      <c r="S56"/>
      <c r="T56"/>
      <c r="U56"/>
      <c r="V56"/>
      <c r="W56"/>
      <c r="X56"/>
      <c r="Y56" s="93"/>
    </row>
    <row r="57" spans="2:25" ht="12.75" x14ac:dyDescent="0.2">
      <c r="B57" s="168" t="s">
        <v>118</v>
      </c>
      <c r="C57" s="168" t="s">
        <v>62</v>
      </c>
      <c r="P57"/>
      <c r="Q57"/>
      <c r="R57"/>
      <c r="S57"/>
      <c r="T57"/>
      <c r="U57"/>
      <c r="V57"/>
      <c r="W57"/>
      <c r="X57"/>
    </row>
    <row r="58" spans="2:25" ht="12.75" x14ac:dyDescent="0.2">
      <c r="B58" s="168" t="s">
        <v>114</v>
      </c>
      <c r="C58" s="168" t="s">
        <v>195</v>
      </c>
      <c r="I58" s="3"/>
      <c r="J58" s="3"/>
      <c r="P58"/>
      <c r="Q58"/>
      <c r="R58"/>
      <c r="S58"/>
      <c r="T58"/>
      <c r="U58"/>
      <c r="V58"/>
      <c r="W58"/>
      <c r="X58"/>
      <c r="Y58" s="93"/>
    </row>
    <row r="59" spans="2:25" ht="12.75" x14ac:dyDescent="0.2">
      <c r="B59" s="168" t="s">
        <v>47</v>
      </c>
      <c r="C59" s="168" t="s">
        <v>157</v>
      </c>
      <c r="I59" s="3"/>
      <c r="J59" s="3"/>
      <c r="P59"/>
      <c r="Q59"/>
      <c r="R59"/>
      <c r="S59"/>
      <c r="T59"/>
      <c r="U59"/>
      <c r="V59"/>
      <c r="W59"/>
      <c r="X59"/>
      <c r="Y59" s="93"/>
    </row>
    <row r="60" spans="2:25" ht="12.75" x14ac:dyDescent="0.2">
      <c r="B60" s="168" t="s">
        <v>46</v>
      </c>
      <c r="C60" s="168" t="s">
        <v>59</v>
      </c>
      <c r="I60" s="3"/>
      <c r="J60" s="3"/>
      <c r="P60"/>
      <c r="Q60"/>
      <c r="R60"/>
      <c r="S60"/>
      <c r="T60"/>
      <c r="U60"/>
      <c r="V60"/>
      <c r="W60"/>
      <c r="X60"/>
    </row>
    <row r="61" spans="2:25" ht="12.75" x14ac:dyDescent="0.2">
      <c r="B61" s="92"/>
      <c r="C61" s="92"/>
      <c r="D61" s="93"/>
      <c r="E61" s="3"/>
      <c r="F61" s="3"/>
      <c r="G61" s="3"/>
      <c r="H61" s="3"/>
      <c r="I61" s="3"/>
      <c r="J61" s="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</row>
    <row r="62" spans="2:25" ht="12.75" x14ac:dyDescent="0.2"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</row>
    <row r="63" spans="2:25" ht="12.75" x14ac:dyDescent="0.2">
      <c r="B63" s="164" t="s">
        <v>158</v>
      </c>
      <c r="C63" s="164">
        <v>2007</v>
      </c>
      <c r="D63" s="164">
        <v>2008</v>
      </c>
      <c r="E63" s="164">
        <v>2009</v>
      </c>
      <c r="F63" s="164">
        <v>2010</v>
      </c>
      <c r="G63" s="164">
        <v>2011</v>
      </c>
      <c r="H63" s="164">
        <v>2012</v>
      </c>
      <c r="I63" s="164">
        <v>2013</v>
      </c>
      <c r="J63" s="164">
        <v>2014</v>
      </c>
      <c r="K63" s="164">
        <v>2015</v>
      </c>
      <c r="L63" s="164">
        <v>2016</v>
      </c>
      <c r="N63" s="168"/>
      <c r="O63" s="196"/>
      <c r="P63" s="196"/>
      <c r="Q63" s="196"/>
      <c r="R63" s="197"/>
      <c r="S63" s="196"/>
      <c r="T63" s="196"/>
      <c r="U63" s="196"/>
      <c r="V63" s="196"/>
      <c r="W63" s="196"/>
      <c r="X63" s="196"/>
    </row>
    <row r="64" spans="2:25" ht="12.75" x14ac:dyDescent="0.2">
      <c r="B64" s="165" t="s">
        <v>61</v>
      </c>
      <c r="C64" s="166">
        <v>163.27000000000001</v>
      </c>
      <c r="D64" s="166">
        <v>163.06</v>
      </c>
      <c r="E64" s="166">
        <v>152.78</v>
      </c>
      <c r="F64" s="166">
        <v>156.30000000000001</v>
      </c>
      <c r="G64" s="166">
        <v>159.11000000000001</v>
      </c>
      <c r="H64" s="166">
        <v>156.35</v>
      </c>
      <c r="I64" s="166">
        <v>157.25</v>
      </c>
      <c r="J64" s="166">
        <v>163.08000000000001</v>
      </c>
      <c r="K64" s="166">
        <v>166.55</v>
      </c>
      <c r="L64" s="166">
        <v>169.68</v>
      </c>
      <c r="M64" s="262"/>
      <c r="N64" s="260"/>
      <c r="O64" s="197"/>
      <c r="P64" s="197"/>
      <c r="Q64" s="196"/>
      <c r="R64" s="196"/>
      <c r="S64" s="196"/>
      <c r="T64" s="185"/>
      <c r="U64" s="196"/>
      <c r="V64" s="196"/>
      <c r="W64" s="196"/>
      <c r="X64" s="196"/>
    </row>
    <row r="65" spans="2:24" ht="12.75" x14ac:dyDescent="0.2">
      <c r="B65" s="165" t="s">
        <v>152</v>
      </c>
      <c r="C65" s="166">
        <v>118.4</v>
      </c>
      <c r="D65" s="166">
        <v>118.6</v>
      </c>
      <c r="E65" s="166">
        <v>113.86</v>
      </c>
      <c r="F65" s="166">
        <v>119.55</v>
      </c>
      <c r="G65" s="166">
        <v>123.31</v>
      </c>
      <c r="H65" s="166">
        <v>123</v>
      </c>
      <c r="I65" s="166">
        <v>124.47</v>
      </c>
      <c r="J65" s="166">
        <v>128.37</v>
      </c>
      <c r="K65" s="166">
        <v>131.47999999999999</v>
      </c>
      <c r="L65" s="166">
        <v>136.29</v>
      </c>
      <c r="N65" s="168"/>
      <c r="O65" s="196"/>
      <c r="P65" s="196"/>
      <c r="Q65" s="197"/>
      <c r="R65" s="196"/>
      <c r="S65" s="196"/>
      <c r="T65" s="196"/>
      <c r="U65" s="196"/>
      <c r="V65" s="196"/>
      <c r="W65" s="196"/>
      <c r="X65" s="196"/>
    </row>
    <row r="66" spans="2:24" ht="12.75" x14ac:dyDescent="0.2">
      <c r="B66" s="165" t="s">
        <v>151</v>
      </c>
      <c r="C66" s="166">
        <v>96.59</v>
      </c>
      <c r="D66" s="166">
        <v>98.68</v>
      </c>
      <c r="E66" s="166">
        <v>95.4</v>
      </c>
      <c r="F66" s="166">
        <v>99.28</v>
      </c>
      <c r="G66" s="166">
        <v>101.47</v>
      </c>
      <c r="H66" s="166">
        <v>101.18</v>
      </c>
      <c r="I66" s="166">
        <v>102.68</v>
      </c>
      <c r="J66" s="166">
        <v>106.89</v>
      </c>
      <c r="K66" s="166">
        <v>109.52</v>
      </c>
      <c r="L66" s="166">
        <v>113.95</v>
      </c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</row>
    <row r="67" spans="2:24" ht="12.75" x14ac:dyDescent="0.2">
      <c r="N67" s="168"/>
      <c r="O67" s="163"/>
      <c r="P67" s="163"/>
      <c r="Q67" s="163"/>
      <c r="R67" s="163"/>
      <c r="S67" s="163"/>
      <c r="T67" s="163"/>
      <c r="U67" s="163"/>
      <c r="V67" s="163"/>
      <c r="W67" s="163"/>
      <c r="X67" s="163"/>
    </row>
    <row r="68" spans="2:24" ht="12.75" x14ac:dyDescent="0.2">
      <c r="B68" s="62" t="s">
        <v>61</v>
      </c>
      <c r="C68" s="63"/>
      <c r="D68" s="64">
        <f t="shared" ref="D68:L70" si="0">(D64-C64)/C64</f>
        <v>-1.286213021375684E-3</v>
      </c>
      <c r="E68" s="64">
        <f t="shared" si="0"/>
        <v>-6.304427817981112E-2</v>
      </c>
      <c r="F68" s="64">
        <f t="shared" si="0"/>
        <v>2.3039664877601847E-2</v>
      </c>
      <c r="G68" s="64">
        <f t="shared" si="0"/>
        <v>1.7978246960972503E-2</v>
      </c>
      <c r="H68" s="64">
        <f t="shared" si="0"/>
        <v>-1.7346489849789575E-2</v>
      </c>
      <c r="I68" s="64">
        <f t="shared" si="0"/>
        <v>5.7563159577870525E-3</v>
      </c>
      <c r="J68" s="64">
        <f t="shared" si="0"/>
        <v>3.7074721780604211E-2</v>
      </c>
      <c r="K68" s="64">
        <f t="shared" si="0"/>
        <v>2.1277900416973257E-2</v>
      </c>
      <c r="L68" s="64">
        <f t="shared" si="0"/>
        <v>1.8793155208646023E-2</v>
      </c>
      <c r="N68" s="168"/>
      <c r="O68" s="168"/>
      <c r="P68" s="163"/>
      <c r="Q68" s="163"/>
      <c r="R68" s="163"/>
      <c r="S68" s="163"/>
      <c r="T68" s="163"/>
      <c r="U68" s="163"/>
      <c r="V68" s="163"/>
      <c r="W68" s="163"/>
      <c r="X68" s="163"/>
    </row>
    <row r="69" spans="2:24" x14ac:dyDescent="0.2">
      <c r="B69" s="62" t="s">
        <v>152</v>
      </c>
      <c r="C69" s="63"/>
      <c r="D69" s="64">
        <f t="shared" si="0"/>
        <v>1.689189189189093E-3</v>
      </c>
      <c r="E69" s="64">
        <f t="shared" si="0"/>
        <v>-3.9966273187183772E-2</v>
      </c>
      <c r="F69" s="64">
        <f t="shared" si="0"/>
        <v>4.9973651853152973E-2</v>
      </c>
      <c r="G69" s="64">
        <f t="shared" si="0"/>
        <v>3.1451275616896743E-2</v>
      </c>
      <c r="H69" s="64">
        <f t="shared" si="0"/>
        <v>-2.5139891330792498E-3</v>
      </c>
      <c r="I69" s="64">
        <f t="shared" si="0"/>
        <v>1.1951219512195113E-2</v>
      </c>
      <c r="J69" s="64">
        <f t="shared" si="0"/>
        <v>3.1332851289467389E-2</v>
      </c>
      <c r="K69" s="64">
        <f t="shared" si="0"/>
        <v>2.4226844278258042E-2</v>
      </c>
      <c r="L69" s="64">
        <f t="shared" si="0"/>
        <v>3.6583510800121712E-2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2:24" x14ac:dyDescent="0.2">
      <c r="B70" s="62" t="s">
        <v>151</v>
      </c>
      <c r="C70" s="63"/>
      <c r="D70" s="64">
        <f t="shared" si="0"/>
        <v>2.1637850709183181E-2</v>
      </c>
      <c r="E70" s="64">
        <f t="shared" si="0"/>
        <v>-3.3238751520064863E-2</v>
      </c>
      <c r="F70" s="64">
        <f t="shared" si="0"/>
        <v>4.0670859538784014E-2</v>
      </c>
      <c r="G70" s="64">
        <f t="shared" si="0"/>
        <v>2.2058823529411742E-2</v>
      </c>
      <c r="H70" s="64">
        <f t="shared" si="0"/>
        <v>-2.857987582536632E-3</v>
      </c>
      <c r="I70" s="64">
        <f t="shared" si="0"/>
        <v>1.4825064241945048E-2</v>
      </c>
      <c r="J70" s="64">
        <f t="shared" si="0"/>
        <v>4.1001168679392221E-2</v>
      </c>
      <c r="K70" s="64">
        <f t="shared" si="0"/>
        <v>2.4604733838525544E-2</v>
      </c>
      <c r="L70" s="64">
        <f t="shared" si="0"/>
        <v>4.0449233016800645E-2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3" spans="2:24" x14ac:dyDescent="0.2">
      <c r="B73" s="92" t="s">
        <v>88</v>
      </c>
      <c r="C73" s="93"/>
    </row>
    <row r="74" spans="2:24" x14ac:dyDescent="0.2">
      <c r="B74" s="92" t="s">
        <v>41</v>
      </c>
      <c r="C74" s="92" t="s">
        <v>51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Y74"/>
  <sheetViews>
    <sheetView showGridLines="0" topLeftCell="A4" zoomScaleNormal="100" workbookViewId="0">
      <selection activeCell="Q21" sqref="Q21"/>
    </sheetView>
  </sheetViews>
  <sheetFormatPr defaultColWidth="9.140625" defaultRowHeight="12" x14ac:dyDescent="0.2"/>
  <cols>
    <col min="1" max="16384" width="9.140625" style="4"/>
  </cols>
  <sheetData>
    <row r="1" spans="2:14" x14ac:dyDescent="0.2">
      <c r="B1" s="106"/>
    </row>
    <row r="2" spans="2:14" x14ac:dyDescent="0.2">
      <c r="B2" s="67" t="s">
        <v>254</v>
      </c>
    </row>
    <row r="3" spans="2:14" x14ac:dyDescent="0.2">
      <c r="B3" s="4" t="s">
        <v>201</v>
      </c>
    </row>
    <row r="15" spans="2:14" x14ac:dyDescent="0.2">
      <c r="M15" s="14"/>
      <c r="N15" s="14"/>
    </row>
    <row r="16" spans="2:14" x14ac:dyDescent="0.2">
      <c r="M16" s="14"/>
      <c r="N16" s="14"/>
    </row>
    <row r="17" spans="2:14" x14ac:dyDescent="0.2">
      <c r="M17" s="14"/>
      <c r="N17" s="14"/>
    </row>
    <row r="18" spans="2:14" x14ac:dyDescent="0.2">
      <c r="M18" s="14"/>
      <c r="N18" s="14"/>
    </row>
    <row r="19" spans="2:14" x14ac:dyDescent="0.2">
      <c r="M19" s="14"/>
      <c r="N19" s="14"/>
    </row>
    <row r="20" spans="2:14" x14ac:dyDescent="0.2">
      <c r="M20" s="14"/>
      <c r="N20" s="14"/>
    </row>
    <row r="21" spans="2:14" x14ac:dyDescent="0.2">
      <c r="M21" s="14"/>
      <c r="N21" s="14"/>
    </row>
    <row r="22" spans="2:14" x14ac:dyDescent="0.2">
      <c r="M22" s="14"/>
      <c r="N22" s="14"/>
    </row>
    <row r="23" spans="2:14" x14ac:dyDescent="0.2">
      <c r="M23" s="14"/>
      <c r="N23" s="14"/>
    </row>
    <row r="24" spans="2:14" ht="125.65" customHeight="1" x14ac:dyDescent="0.2">
      <c r="M24" s="14"/>
      <c r="N24" s="14"/>
    </row>
    <row r="25" spans="2:14" x14ac:dyDescent="0.2">
      <c r="L25" s="58"/>
      <c r="M25" s="14"/>
      <c r="N25" s="14"/>
    </row>
    <row r="26" spans="2:14" x14ac:dyDescent="0.2">
      <c r="M26" s="14"/>
      <c r="N26" s="14"/>
    </row>
    <row r="27" spans="2:14" x14ac:dyDescent="0.2">
      <c r="M27" s="14"/>
      <c r="N27" s="14"/>
    </row>
    <row r="28" spans="2:14" x14ac:dyDescent="0.2">
      <c r="B28" s="2" t="s">
        <v>210</v>
      </c>
      <c r="M28" s="14"/>
      <c r="N28" s="14"/>
    </row>
    <row r="29" spans="2:14" x14ac:dyDescent="0.2">
      <c r="B29" s="1" t="s">
        <v>117</v>
      </c>
    </row>
    <row r="32" spans="2:14" x14ac:dyDescent="0.2">
      <c r="B32" s="60" t="s">
        <v>130</v>
      </c>
      <c r="C32" s="31"/>
      <c r="D32" s="31"/>
      <c r="E32" s="31"/>
      <c r="F32" s="31"/>
      <c r="G32" s="31"/>
      <c r="H32" s="31"/>
      <c r="I32" s="31"/>
      <c r="J32" s="31"/>
    </row>
    <row r="33" spans="2:25" x14ac:dyDescent="0.2">
      <c r="B33" s="31" t="s">
        <v>216</v>
      </c>
      <c r="C33" s="31"/>
      <c r="D33" s="31"/>
      <c r="E33" s="31"/>
      <c r="F33" s="31"/>
      <c r="G33" s="31"/>
      <c r="H33" s="31"/>
      <c r="I33" s="31"/>
      <c r="J33" s="31"/>
    </row>
    <row r="34" spans="2:25" x14ac:dyDescent="0.2">
      <c r="B34" s="31"/>
      <c r="C34" s="31"/>
      <c r="D34" s="31"/>
      <c r="E34" s="31"/>
      <c r="F34" s="31"/>
      <c r="G34" s="31"/>
      <c r="H34" s="31"/>
      <c r="I34" s="31"/>
      <c r="J34" s="31"/>
    </row>
    <row r="35" spans="2:25" x14ac:dyDescent="0.2">
      <c r="B35" s="31"/>
      <c r="C35" s="31"/>
      <c r="D35" s="31"/>
      <c r="E35" s="31"/>
      <c r="F35" s="31"/>
      <c r="G35" s="31"/>
      <c r="H35" s="31"/>
      <c r="I35" s="31"/>
      <c r="J35" s="31"/>
    </row>
    <row r="36" spans="2:25" ht="12.75" x14ac:dyDescent="0.2">
      <c r="B36" s="168" t="s">
        <v>206</v>
      </c>
      <c r="C36"/>
      <c r="D36"/>
      <c r="E36"/>
      <c r="F36"/>
      <c r="G36"/>
      <c r="H36"/>
      <c r="I36"/>
      <c r="J36"/>
      <c r="K36"/>
      <c r="L36"/>
      <c r="N36" s="168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/>
    </row>
    <row r="37" spans="2:25" ht="12.75" x14ac:dyDescent="0.2">
      <c r="B37"/>
      <c r="C37"/>
      <c r="D37"/>
      <c r="E37"/>
      <c r="F37"/>
      <c r="G37"/>
      <c r="H37"/>
      <c r="I37"/>
      <c r="J37"/>
      <c r="K37"/>
      <c r="L37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/>
    </row>
    <row r="38" spans="2:25" ht="12.75" x14ac:dyDescent="0.2">
      <c r="B38" s="168" t="s">
        <v>64</v>
      </c>
      <c r="C38" s="169" t="s">
        <v>256</v>
      </c>
      <c r="D38"/>
      <c r="E38"/>
      <c r="F38"/>
      <c r="G38"/>
      <c r="H38"/>
      <c r="I38"/>
      <c r="J38"/>
      <c r="K38"/>
      <c r="L38"/>
      <c r="N38" s="168"/>
      <c r="O38" s="169"/>
      <c r="P38" s="163"/>
      <c r="Q38" s="163"/>
      <c r="R38" s="163"/>
      <c r="S38" s="163"/>
      <c r="T38" s="163"/>
      <c r="U38" s="163"/>
      <c r="V38" s="163"/>
      <c r="W38" s="163"/>
      <c r="X38" s="163"/>
      <c r="Y38"/>
    </row>
    <row r="39" spans="2:25" ht="12.75" x14ac:dyDescent="0.2">
      <c r="B39" s="168" t="s">
        <v>63</v>
      </c>
      <c r="C39" s="169" t="s">
        <v>257</v>
      </c>
      <c r="D39"/>
      <c r="E39"/>
      <c r="F39"/>
      <c r="G39"/>
      <c r="H39"/>
      <c r="I39"/>
      <c r="J39"/>
      <c r="K39"/>
      <c r="L39"/>
      <c r="N39" s="168"/>
      <c r="O39" s="169"/>
      <c r="P39" s="163"/>
      <c r="Q39" s="163"/>
      <c r="R39" s="163"/>
      <c r="S39" s="163"/>
      <c r="T39" s="163"/>
      <c r="U39" s="163"/>
      <c r="V39" s="163"/>
      <c r="W39" s="163"/>
      <c r="X39" s="163"/>
      <c r="Y39"/>
    </row>
    <row r="40" spans="2:25" ht="12.75" x14ac:dyDescent="0.2">
      <c r="B40" s="168" t="s">
        <v>93</v>
      </c>
      <c r="C40" s="168" t="s">
        <v>50</v>
      </c>
      <c r="D40"/>
      <c r="E40"/>
      <c r="F40"/>
      <c r="G40"/>
      <c r="H40"/>
      <c r="I40"/>
      <c r="J40"/>
      <c r="K40"/>
      <c r="L40"/>
      <c r="N40" s="168"/>
      <c r="O40" s="168"/>
      <c r="P40" s="163"/>
      <c r="Q40" s="163"/>
      <c r="R40" s="163"/>
      <c r="S40" s="163"/>
      <c r="T40" s="163"/>
      <c r="U40" s="163"/>
      <c r="V40" s="163"/>
      <c r="W40" s="163"/>
      <c r="X40" s="163"/>
      <c r="Y40"/>
    </row>
    <row r="41" spans="2:25" ht="12.75" x14ac:dyDescent="0.2">
      <c r="B41"/>
      <c r="C41"/>
      <c r="D41"/>
      <c r="E41"/>
      <c r="F41"/>
      <c r="G41"/>
      <c r="H41"/>
      <c r="I41"/>
      <c r="J41"/>
      <c r="K41"/>
      <c r="L41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/>
    </row>
    <row r="42" spans="2:25" ht="12.75" x14ac:dyDescent="0.2">
      <c r="B42" s="168" t="s">
        <v>118</v>
      </c>
      <c r="C42" s="168" t="s">
        <v>62</v>
      </c>
      <c r="D42"/>
      <c r="E42"/>
      <c r="F42"/>
      <c r="G42"/>
      <c r="H42"/>
      <c r="I42"/>
      <c r="J42"/>
      <c r="K42"/>
      <c r="L42"/>
      <c r="N42" s="168"/>
      <c r="O42" s="168"/>
      <c r="P42" s="163"/>
      <c r="Q42" s="163"/>
      <c r="R42" s="163"/>
      <c r="S42" s="163"/>
      <c r="T42" s="163"/>
      <c r="U42" s="163"/>
      <c r="V42" s="163"/>
      <c r="W42" s="163"/>
      <c r="X42" s="163"/>
      <c r="Y42"/>
    </row>
    <row r="43" spans="2:25" ht="12.75" x14ac:dyDescent="0.2">
      <c r="B43" s="168" t="s">
        <v>114</v>
      </c>
      <c r="C43" s="168" t="s">
        <v>195</v>
      </c>
      <c r="D43"/>
      <c r="E43"/>
      <c r="F43"/>
      <c r="G43"/>
      <c r="H43"/>
      <c r="I43"/>
      <c r="J43"/>
      <c r="K43"/>
      <c r="L43"/>
      <c r="N43" s="168"/>
      <c r="O43" s="168"/>
      <c r="P43" s="163"/>
      <c r="Q43" s="163"/>
      <c r="R43" s="163"/>
      <c r="S43" s="163"/>
      <c r="T43" s="163"/>
      <c r="U43" s="163"/>
      <c r="V43" s="163"/>
      <c r="W43" s="163"/>
      <c r="X43" s="163"/>
      <c r="Y43"/>
    </row>
    <row r="44" spans="2:25" ht="12.75" x14ac:dyDescent="0.2">
      <c r="B44" s="168" t="s">
        <v>47</v>
      </c>
      <c r="C44" s="168" t="s">
        <v>157</v>
      </c>
      <c r="D44"/>
      <c r="E44"/>
      <c r="F44"/>
      <c r="G44"/>
      <c r="H44"/>
      <c r="I44"/>
      <c r="J44"/>
      <c r="K44"/>
      <c r="L44"/>
      <c r="N44" s="168"/>
      <c r="O44" s="168"/>
      <c r="P44" s="163"/>
      <c r="Q44" s="163"/>
      <c r="R44" s="163"/>
      <c r="S44" s="163"/>
      <c r="T44" s="163"/>
      <c r="U44" s="163"/>
      <c r="V44" s="163"/>
      <c r="W44" s="163"/>
      <c r="X44" s="163"/>
      <c r="Y44"/>
    </row>
    <row r="45" spans="2:25" ht="12.75" x14ac:dyDescent="0.2">
      <c r="B45" s="168" t="s">
        <v>46</v>
      </c>
      <c r="C45" s="168" t="s">
        <v>59</v>
      </c>
      <c r="D45"/>
      <c r="E45"/>
      <c r="F45"/>
      <c r="G45"/>
      <c r="H45"/>
      <c r="I45"/>
      <c r="J45"/>
      <c r="K45"/>
      <c r="L45"/>
      <c r="N45" s="168"/>
      <c r="O45" s="168"/>
      <c r="P45" s="163"/>
      <c r="Q45" s="163"/>
      <c r="R45" s="163"/>
      <c r="S45" s="163"/>
      <c r="T45" s="163"/>
      <c r="U45" s="163"/>
      <c r="V45" s="163"/>
      <c r="W45" s="163"/>
      <c r="X45" s="163"/>
      <c r="Y45"/>
    </row>
    <row r="46" spans="2:25" ht="12.75" x14ac:dyDescent="0.2">
      <c r="B46"/>
      <c r="C46"/>
      <c r="D46"/>
      <c r="E46"/>
      <c r="F46"/>
      <c r="G46"/>
      <c r="H46"/>
      <c r="I46"/>
      <c r="J46"/>
      <c r="K46"/>
      <c r="L46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/>
    </row>
    <row r="47" spans="2:25" ht="12.75" x14ac:dyDescent="0.2">
      <c r="B47" s="152" t="s">
        <v>158</v>
      </c>
      <c r="C47" s="152">
        <v>2007</v>
      </c>
      <c r="D47" s="152">
        <v>2008</v>
      </c>
      <c r="E47" s="152">
        <v>2009</v>
      </c>
      <c r="F47" s="152">
        <v>2010</v>
      </c>
      <c r="G47" s="152">
        <v>2011</v>
      </c>
      <c r="H47" s="152">
        <v>2012</v>
      </c>
      <c r="I47" s="152">
        <v>2013</v>
      </c>
      <c r="J47" s="152">
        <v>2014</v>
      </c>
      <c r="K47" s="152">
        <v>2015</v>
      </c>
      <c r="L47" s="152">
        <v>2016</v>
      </c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/>
    </row>
    <row r="48" spans="2:25" ht="12.75" x14ac:dyDescent="0.2">
      <c r="B48" s="152" t="s">
        <v>61</v>
      </c>
      <c r="C48" s="155">
        <v>163.27000000000001</v>
      </c>
      <c r="D48" s="155">
        <v>163.06</v>
      </c>
      <c r="E48" s="155">
        <v>152.78</v>
      </c>
      <c r="F48" s="155">
        <v>156.30000000000001</v>
      </c>
      <c r="G48" s="155">
        <v>159.11000000000001</v>
      </c>
      <c r="H48" s="155">
        <v>156.35</v>
      </c>
      <c r="I48" s="155">
        <v>157.25</v>
      </c>
      <c r="J48" s="155">
        <v>163.08000000000001</v>
      </c>
      <c r="K48" s="155">
        <v>166.55</v>
      </c>
      <c r="L48" s="155">
        <v>169.68</v>
      </c>
      <c r="M48" s="31"/>
      <c r="N48" s="168"/>
      <c r="O48" s="196"/>
      <c r="P48" s="196"/>
      <c r="Q48" s="196"/>
      <c r="R48" s="197"/>
      <c r="S48" s="196"/>
      <c r="T48" s="196"/>
      <c r="U48" s="196"/>
      <c r="V48" s="196"/>
      <c r="W48" s="196"/>
      <c r="X48" s="196"/>
      <c r="Y48"/>
    </row>
    <row r="49" spans="2:25" ht="12.75" x14ac:dyDescent="0.2">
      <c r="B49" s="152" t="s">
        <v>30</v>
      </c>
      <c r="C49" s="155">
        <v>118.4</v>
      </c>
      <c r="D49" s="155">
        <v>118.6</v>
      </c>
      <c r="E49" s="155">
        <v>113.86</v>
      </c>
      <c r="F49" s="156">
        <v>119.55</v>
      </c>
      <c r="G49" s="155">
        <v>123.31</v>
      </c>
      <c r="H49" s="155">
        <v>123</v>
      </c>
      <c r="I49" s="155">
        <v>124.47</v>
      </c>
      <c r="J49" s="156">
        <v>128.37</v>
      </c>
      <c r="K49" s="155">
        <v>131.47999999999999</v>
      </c>
      <c r="L49" s="155">
        <v>136.29</v>
      </c>
      <c r="M49" s="31"/>
      <c r="N49" s="168"/>
      <c r="O49" s="197"/>
      <c r="P49" s="197"/>
      <c r="Q49" s="196"/>
      <c r="R49" s="196"/>
      <c r="S49" s="196"/>
      <c r="T49" s="185"/>
      <c r="U49" s="196"/>
      <c r="V49" s="196"/>
      <c r="W49" s="196"/>
      <c r="X49" s="196"/>
      <c r="Y49"/>
    </row>
    <row r="50" spans="2:25" ht="12.75" x14ac:dyDescent="0.2">
      <c r="B50" s="152" t="s">
        <v>31</v>
      </c>
      <c r="C50" s="155">
        <v>96.59</v>
      </c>
      <c r="D50" s="155">
        <v>98.68</v>
      </c>
      <c r="E50" s="156">
        <v>95.4</v>
      </c>
      <c r="F50" s="155">
        <v>99.28</v>
      </c>
      <c r="G50" s="155">
        <v>101.47</v>
      </c>
      <c r="H50" s="156">
        <v>101.18</v>
      </c>
      <c r="I50" s="156">
        <v>102.68</v>
      </c>
      <c r="J50" s="155">
        <v>106.89</v>
      </c>
      <c r="K50" s="155">
        <v>109.52</v>
      </c>
      <c r="L50" s="155">
        <v>113.95</v>
      </c>
      <c r="M50" s="31"/>
      <c r="N50" s="168"/>
      <c r="O50" s="196"/>
      <c r="P50" s="196"/>
      <c r="Q50" s="197"/>
      <c r="R50" s="196"/>
      <c r="S50" s="196"/>
      <c r="T50" s="196"/>
      <c r="U50" s="196"/>
      <c r="V50" s="196"/>
      <c r="W50" s="196"/>
      <c r="X50" s="196"/>
      <c r="Y50"/>
    </row>
    <row r="51" spans="2:25" ht="12.75" x14ac:dyDescent="0.2"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/>
    </row>
    <row r="52" spans="2:25" ht="12.75" x14ac:dyDescent="0.2">
      <c r="B52" s="4" t="s">
        <v>135</v>
      </c>
      <c r="N52" s="168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/>
    </row>
    <row r="53" spans="2:25" ht="12.75" x14ac:dyDescent="0.2">
      <c r="N53" s="168"/>
      <c r="O53" s="168"/>
      <c r="P53" s="163"/>
      <c r="Q53" s="163"/>
      <c r="R53" s="163"/>
      <c r="S53" s="163"/>
      <c r="T53" s="163"/>
      <c r="U53" s="163"/>
      <c r="V53" s="163"/>
      <c r="W53" s="163"/>
      <c r="X53" s="163"/>
      <c r="Y53"/>
    </row>
    <row r="54" spans="2:25" x14ac:dyDescent="0.2">
      <c r="B54" s="62"/>
      <c r="C54" s="96">
        <v>2007</v>
      </c>
      <c r="D54" s="96">
        <v>2008</v>
      </c>
      <c r="E54" s="96">
        <v>2009</v>
      </c>
      <c r="F54" s="96">
        <v>2010</v>
      </c>
      <c r="G54" s="96">
        <v>2011</v>
      </c>
      <c r="H54" s="96">
        <v>2012</v>
      </c>
      <c r="I54" s="96">
        <v>2013</v>
      </c>
      <c r="J54" s="96">
        <v>2014</v>
      </c>
      <c r="K54" s="96">
        <v>2015</v>
      </c>
      <c r="L54" s="96">
        <v>2016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2:25" x14ac:dyDescent="0.2">
      <c r="B55" s="62" t="s">
        <v>30</v>
      </c>
      <c r="C55" s="63">
        <f>(C49/C48)*100</f>
        <v>72.517915109940589</v>
      </c>
      <c r="D55" s="63">
        <f t="shared" ref="D55:K55" si="0">(D49/D48)*100</f>
        <v>72.733962958420207</v>
      </c>
      <c r="E55" s="63">
        <f t="shared" si="0"/>
        <v>74.525461447833479</v>
      </c>
      <c r="F55" s="63">
        <f t="shared" si="0"/>
        <v>76.487523992322451</v>
      </c>
      <c r="G55" s="63">
        <f t="shared" si="0"/>
        <v>77.499842875997743</v>
      </c>
      <c r="H55" s="63">
        <f t="shared" si="0"/>
        <v>78.669651423089221</v>
      </c>
      <c r="I55" s="63">
        <f t="shared" si="0"/>
        <v>79.154213036565977</v>
      </c>
      <c r="J55" s="63">
        <f t="shared" si="0"/>
        <v>78.715967623252396</v>
      </c>
      <c r="K55" s="116">
        <f t="shared" si="0"/>
        <v>78.943260282197528</v>
      </c>
      <c r="L55" s="63">
        <f>(L49/L48)*100</f>
        <v>80.321782178217816</v>
      </c>
    </row>
    <row r="56" spans="2:25" x14ac:dyDescent="0.2">
      <c r="B56" s="62" t="s">
        <v>172</v>
      </c>
      <c r="C56" s="63">
        <f t="shared" ref="C56:K56" si="1">(C50/C48)*100</f>
        <v>59.159674159367917</v>
      </c>
      <c r="D56" s="63">
        <f t="shared" si="1"/>
        <v>60.517600883110511</v>
      </c>
      <c r="E56" s="63">
        <f t="shared" si="1"/>
        <v>62.442728105773014</v>
      </c>
      <c r="F56" s="63">
        <f t="shared" si="1"/>
        <v>63.518873960332691</v>
      </c>
      <c r="G56" s="63">
        <f t="shared" si="1"/>
        <v>63.773490038338252</v>
      </c>
      <c r="H56" s="63">
        <f t="shared" si="1"/>
        <v>64.713783178765595</v>
      </c>
      <c r="I56" s="63">
        <f t="shared" si="1"/>
        <v>65.297297297297291</v>
      </c>
      <c r="J56" s="63">
        <f t="shared" si="1"/>
        <v>65.544518027961729</v>
      </c>
      <c r="K56" s="63">
        <f t="shared" si="1"/>
        <v>65.758030621434997</v>
      </c>
      <c r="L56" s="63">
        <f>(L50/L48)*100</f>
        <v>67.155822725129653</v>
      </c>
    </row>
    <row r="60" spans="2:25" ht="12.75" x14ac:dyDescent="0.2">
      <c r="B60" s="150"/>
      <c r="C60"/>
      <c r="D60"/>
      <c r="E60"/>
      <c r="F60"/>
      <c r="G60"/>
      <c r="H60"/>
      <c r="I60"/>
      <c r="J60"/>
      <c r="K60"/>
      <c r="L60"/>
      <c r="M60"/>
    </row>
    <row r="61" spans="2:25" ht="12.75" x14ac:dyDescent="0.2">
      <c r="B61"/>
      <c r="C61"/>
      <c r="D61"/>
      <c r="E61"/>
      <c r="F61"/>
      <c r="G61"/>
      <c r="H61"/>
      <c r="I61"/>
      <c r="J61"/>
      <c r="K61"/>
      <c r="L61"/>
      <c r="M61"/>
    </row>
    <row r="62" spans="2:25" ht="12.75" x14ac:dyDescent="0.2">
      <c r="B62" s="150"/>
      <c r="C62" s="151"/>
      <c r="D62"/>
      <c r="E62"/>
      <c r="F62"/>
      <c r="G62"/>
      <c r="H62"/>
      <c r="I62"/>
      <c r="J62"/>
      <c r="K62"/>
      <c r="L62"/>
      <c r="M62"/>
    </row>
    <row r="63" spans="2:25" ht="12.75" x14ac:dyDescent="0.2">
      <c r="B63" s="150"/>
      <c r="C63" s="151"/>
      <c r="D63"/>
      <c r="E63"/>
      <c r="F63"/>
      <c r="G63"/>
      <c r="H63"/>
      <c r="I63"/>
      <c r="J63"/>
      <c r="K63"/>
      <c r="L63"/>
      <c r="M63"/>
    </row>
    <row r="64" spans="2:25" ht="12.75" x14ac:dyDescent="0.2">
      <c r="B64" s="150"/>
      <c r="C64" s="150"/>
      <c r="D64"/>
      <c r="E64"/>
      <c r="F64"/>
      <c r="G64"/>
      <c r="H64"/>
      <c r="I64"/>
      <c r="J64"/>
      <c r="K64"/>
      <c r="L64"/>
      <c r="M64"/>
    </row>
    <row r="65" spans="2:13" ht="12.75" x14ac:dyDescent="0.2">
      <c r="B65"/>
      <c r="C65"/>
      <c r="D65"/>
      <c r="E65"/>
      <c r="F65"/>
      <c r="G65"/>
      <c r="H65"/>
      <c r="I65"/>
      <c r="J65"/>
      <c r="K65"/>
      <c r="L65"/>
      <c r="M65"/>
    </row>
    <row r="66" spans="2:13" ht="12.75" x14ac:dyDescent="0.2">
      <c r="B66" s="150"/>
      <c r="C66" s="150"/>
      <c r="D66"/>
      <c r="E66"/>
      <c r="F66"/>
      <c r="G66"/>
      <c r="H66"/>
      <c r="I66"/>
      <c r="J66"/>
      <c r="K66"/>
      <c r="L66"/>
      <c r="M66"/>
    </row>
    <row r="67" spans="2:13" ht="12.75" x14ac:dyDescent="0.2">
      <c r="B67" s="150"/>
      <c r="C67" s="150"/>
      <c r="D67"/>
      <c r="E67"/>
      <c r="F67"/>
      <c r="G67"/>
      <c r="H67"/>
      <c r="I67"/>
      <c r="J67"/>
      <c r="K67"/>
      <c r="L67"/>
      <c r="M67"/>
    </row>
    <row r="68" spans="2:13" ht="12.75" x14ac:dyDescent="0.2">
      <c r="B68" s="150"/>
      <c r="C68" s="150"/>
      <c r="D68"/>
      <c r="E68"/>
      <c r="F68"/>
      <c r="G68"/>
      <c r="H68"/>
      <c r="I68"/>
      <c r="J68"/>
      <c r="K68"/>
      <c r="L68"/>
      <c r="M68"/>
    </row>
    <row r="69" spans="2:13" ht="12.75" x14ac:dyDescent="0.2">
      <c r="B69" s="150"/>
      <c r="C69" s="150"/>
      <c r="D69"/>
      <c r="E69"/>
      <c r="F69"/>
      <c r="G69"/>
      <c r="H69"/>
      <c r="I69"/>
      <c r="J69"/>
      <c r="K69"/>
      <c r="L69"/>
      <c r="M69"/>
    </row>
    <row r="70" spans="2:13" ht="12.75" x14ac:dyDescent="0.2">
      <c r="B70"/>
      <c r="C70"/>
      <c r="D70"/>
      <c r="E70"/>
      <c r="F70"/>
      <c r="G70"/>
      <c r="H70"/>
      <c r="I70"/>
      <c r="J70"/>
      <c r="K70"/>
      <c r="L70"/>
      <c r="M70"/>
    </row>
    <row r="71" spans="2:13" ht="12.75" x14ac:dyDescent="0.2">
      <c r="B71" s="150"/>
      <c r="C71"/>
      <c r="D71"/>
      <c r="E71"/>
      <c r="F71"/>
      <c r="G71"/>
      <c r="H71"/>
      <c r="I71"/>
      <c r="J71"/>
      <c r="K71"/>
      <c r="L71"/>
    </row>
    <row r="72" spans="2:13" ht="12.75" x14ac:dyDescent="0.2">
      <c r="B72" s="150"/>
      <c r="C72" s="150"/>
      <c r="D72"/>
      <c r="E72"/>
      <c r="F72"/>
      <c r="G72"/>
      <c r="H72"/>
      <c r="I72"/>
      <c r="J72"/>
      <c r="K72"/>
      <c r="L72"/>
    </row>
    <row r="73" spans="2:13" ht="12.75" x14ac:dyDescent="0.2">
      <c r="B73"/>
      <c r="C73"/>
      <c r="D73"/>
      <c r="E73"/>
      <c r="F73"/>
      <c r="G73"/>
      <c r="H73"/>
      <c r="I73"/>
      <c r="J73"/>
      <c r="K73"/>
      <c r="L73"/>
    </row>
    <row r="74" spans="2:13" ht="12.75" x14ac:dyDescent="0.2">
      <c r="B74"/>
      <c r="C74"/>
      <c r="D74"/>
      <c r="E74"/>
      <c r="F74"/>
      <c r="G74"/>
      <c r="H74"/>
      <c r="I74"/>
      <c r="J74"/>
      <c r="K74"/>
      <c r="L74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B158"/>
  <sheetViews>
    <sheetView showGridLines="0" zoomScaleNormal="100" workbookViewId="0">
      <selection activeCell="V78" sqref="V78"/>
    </sheetView>
  </sheetViews>
  <sheetFormatPr defaultColWidth="9.140625" defaultRowHeight="12" x14ac:dyDescent="0.2"/>
  <cols>
    <col min="1" max="1" width="9.85546875" style="15" bestFit="1" customWidth="1"/>
    <col min="2" max="2" width="17.28515625" style="15" customWidth="1"/>
    <col min="3" max="3" width="15" style="15" customWidth="1"/>
    <col min="4" max="4" width="14.28515625" style="15" customWidth="1"/>
    <col min="5" max="5" width="15" style="15" customWidth="1"/>
    <col min="6" max="6" width="13.140625" style="15" customWidth="1"/>
    <col min="7" max="7" width="14.7109375" style="15" customWidth="1"/>
    <col min="8" max="8" width="11.85546875" style="4" customWidth="1"/>
    <col min="9" max="12" width="9.28515625" style="15" customWidth="1"/>
    <col min="13" max="13" width="11.5703125" style="15" customWidth="1"/>
    <col min="14" max="14" width="9.85546875" style="15" customWidth="1"/>
    <col min="15" max="15" width="15.42578125" style="15" customWidth="1"/>
    <col min="16" max="16" width="12.140625" style="15" customWidth="1"/>
    <col min="17" max="17" width="23" style="15" customWidth="1"/>
    <col min="18" max="18" width="21.5703125" style="15" customWidth="1"/>
    <col min="19" max="19" width="18.28515625" style="15" customWidth="1"/>
    <col min="20" max="20" width="9.140625" style="15" customWidth="1"/>
    <col min="21" max="21" width="18.42578125" style="15" customWidth="1"/>
    <col min="22" max="22" width="17.85546875" style="15" customWidth="1"/>
    <col min="23" max="23" width="29.5703125" style="202" customWidth="1"/>
    <col min="24" max="24" width="24" style="202" customWidth="1"/>
    <col min="25" max="25" width="20.5703125" style="202" customWidth="1"/>
    <col min="26" max="26" width="17.42578125" style="202" customWidth="1"/>
    <col min="27" max="27" width="17.7109375" style="15" customWidth="1"/>
    <col min="28" max="29" width="15.85546875" style="15" customWidth="1"/>
    <col min="30" max="16384" width="9.140625" style="15"/>
  </cols>
  <sheetData>
    <row r="2" spans="2:2" x14ac:dyDescent="0.2">
      <c r="B2" s="67" t="s">
        <v>217</v>
      </c>
    </row>
    <row r="3" spans="2:2" x14ac:dyDescent="0.2">
      <c r="B3" s="15" t="s">
        <v>37</v>
      </c>
    </row>
    <row r="28" spans="2:13" ht="125.65" customHeight="1" x14ac:dyDescent="0.2"/>
    <row r="29" spans="2:13" x14ac:dyDescent="0.2">
      <c r="B29" s="15" t="s">
        <v>139</v>
      </c>
    </row>
    <row r="30" spans="2:13" ht="14.45" customHeight="1" x14ac:dyDescent="0.2">
      <c r="B30" s="132" t="s">
        <v>259</v>
      </c>
      <c r="H30" s="15"/>
    </row>
    <row r="31" spans="2:13" x14ac:dyDescent="0.2">
      <c r="B31" s="4" t="s">
        <v>136</v>
      </c>
    </row>
    <row r="32" spans="2:13" x14ac:dyDescent="0.2">
      <c r="M32" s="59"/>
    </row>
    <row r="48" spans="23:26" s="33" customFormat="1" x14ac:dyDescent="0.2">
      <c r="W48" s="203"/>
      <c r="X48" s="203"/>
      <c r="Y48" s="203"/>
      <c r="Z48" s="203"/>
    </row>
    <row r="49" spans="1:28" s="33" customFormat="1" x14ac:dyDescent="0.2">
      <c r="W49" s="203"/>
      <c r="X49" s="203"/>
      <c r="Y49" s="203"/>
      <c r="Z49" s="203"/>
    </row>
    <row r="52" spans="1:28" s="33" customFormat="1" x14ac:dyDescent="0.2">
      <c r="W52" s="203"/>
      <c r="X52" s="203"/>
      <c r="Y52" s="203"/>
      <c r="Z52" s="203"/>
    </row>
    <row r="53" spans="1:28" s="33" customFormat="1" x14ac:dyDescent="0.2">
      <c r="D53" s="53"/>
      <c r="E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204"/>
      <c r="X53" s="204"/>
      <c r="Y53" s="204"/>
      <c r="Z53" s="204"/>
      <c r="AA53" s="53"/>
      <c r="AB53" s="53"/>
    </row>
    <row r="54" spans="1:28" s="33" customFormat="1" x14ac:dyDescent="0.2">
      <c r="C54" s="54"/>
      <c r="D54" s="55"/>
      <c r="E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205"/>
      <c r="X54" s="205"/>
      <c r="Y54" s="205"/>
      <c r="Z54" s="205"/>
      <c r="AA54" s="55"/>
      <c r="AB54" s="55"/>
    </row>
    <row r="55" spans="1:28" s="33" customFormat="1" x14ac:dyDescent="0.2">
      <c r="B55" s="60" t="s">
        <v>130</v>
      </c>
      <c r="W55" s="203"/>
      <c r="X55" s="203"/>
      <c r="Y55" s="203"/>
      <c r="Z55" s="203"/>
    </row>
    <row r="56" spans="1:28" s="33" customFormat="1" x14ac:dyDescent="0.2">
      <c r="A56" s="199" t="s">
        <v>219</v>
      </c>
      <c r="B56" s="33" t="s">
        <v>218</v>
      </c>
      <c r="C56" s="54"/>
      <c r="D56" s="55"/>
      <c r="E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3"/>
      <c r="W56" s="205"/>
      <c r="X56" s="205"/>
      <c r="Y56" s="205"/>
      <c r="Z56" s="205"/>
      <c r="AA56" s="55"/>
      <c r="AB56" s="55"/>
    </row>
    <row r="57" spans="1:28" s="33" customFormat="1" x14ac:dyDescent="0.2">
      <c r="A57" s="199" t="s">
        <v>220</v>
      </c>
      <c r="B57" s="33" t="s">
        <v>221</v>
      </c>
      <c r="C57" s="54"/>
      <c r="D57" s="55"/>
      <c r="E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205"/>
      <c r="X57" s="205"/>
      <c r="Y57" s="205"/>
      <c r="Z57" s="205"/>
      <c r="AA57" s="55"/>
      <c r="AB57" s="55"/>
    </row>
    <row r="58" spans="1:28" s="33" customFormat="1" x14ac:dyDescent="0.2">
      <c r="G58" s="56"/>
      <c r="W58" s="203"/>
      <c r="X58" s="203"/>
      <c r="Y58" s="203"/>
      <c r="Z58" s="203"/>
    </row>
    <row r="59" spans="1:28" s="33" customFormat="1" ht="14.25" x14ac:dyDescent="0.2">
      <c r="B59" s="198" t="s">
        <v>206</v>
      </c>
      <c r="C59" s="216"/>
      <c r="D59" s="216"/>
      <c r="E59" s="161"/>
      <c r="F59"/>
      <c r="G59"/>
      <c r="I59" s="3"/>
      <c r="J59" s="3"/>
      <c r="W59" s="203"/>
      <c r="X59" s="203"/>
      <c r="Y59" s="203"/>
      <c r="Z59" s="203"/>
    </row>
    <row r="60" spans="1:28" s="33" customFormat="1" ht="12.75" x14ac:dyDescent="0.2">
      <c r="B60" s="161"/>
      <c r="C60" s="161"/>
      <c r="D60" s="161"/>
      <c r="E60" s="161"/>
      <c r="F60"/>
      <c r="G60"/>
      <c r="W60" s="203"/>
      <c r="X60" s="203"/>
      <c r="Y60" s="203"/>
      <c r="Z60" s="203"/>
    </row>
    <row r="61" spans="1:28" s="33" customFormat="1" ht="14.25" x14ac:dyDescent="0.2">
      <c r="B61" s="198" t="s">
        <v>64</v>
      </c>
      <c r="C61" s="169" t="s">
        <v>256</v>
      </c>
      <c r="D61" s="216"/>
      <c r="E61" s="161"/>
      <c r="F61"/>
      <c r="G61"/>
      <c r="W61" s="203"/>
      <c r="X61" s="203"/>
      <c r="Y61" s="203"/>
      <c r="Z61" s="203"/>
    </row>
    <row r="62" spans="1:28" s="33" customFormat="1" ht="14.25" x14ac:dyDescent="0.2">
      <c r="B62" s="198" t="s">
        <v>63</v>
      </c>
      <c r="C62" s="169" t="s">
        <v>257</v>
      </c>
      <c r="D62" s="216"/>
      <c r="E62" s="161"/>
      <c r="F62"/>
      <c r="G62"/>
      <c r="W62" s="203"/>
      <c r="X62" s="203"/>
      <c r="Y62" s="203"/>
      <c r="Z62" s="203"/>
    </row>
    <row r="63" spans="1:28" s="33" customFormat="1" ht="14.25" x14ac:dyDescent="0.2">
      <c r="B63" s="198" t="s">
        <v>93</v>
      </c>
      <c r="C63" s="198" t="s">
        <v>50</v>
      </c>
      <c r="D63" s="216"/>
      <c r="E63" s="161"/>
      <c r="F63"/>
      <c r="G63"/>
      <c r="W63" s="203"/>
      <c r="X63" s="203"/>
      <c r="Y63" s="203"/>
      <c r="Z63" s="203"/>
    </row>
    <row r="64" spans="1:28" s="33" customFormat="1" ht="12.75" x14ac:dyDescent="0.2">
      <c r="B64" s="161"/>
      <c r="C64" s="161"/>
      <c r="D64" s="161"/>
      <c r="E64" s="161"/>
      <c r="F64"/>
      <c r="G64"/>
      <c r="W64" s="203"/>
      <c r="X64" s="203"/>
      <c r="Y64" s="203"/>
      <c r="Z64" s="203"/>
    </row>
    <row r="65" spans="2:26" s="33" customFormat="1" ht="14.25" x14ac:dyDescent="0.2">
      <c r="B65" s="198" t="s">
        <v>46</v>
      </c>
      <c r="C65" s="198" t="s">
        <v>59</v>
      </c>
      <c r="D65" s="216"/>
      <c r="E65" s="161"/>
      <c r="F65"/>
      <c r="G65"/>
      <c r="W65" s="203"/>
      <c r="X65" s="203"/>
      <c r="Y65" s="203"/>
      <c r="Z65" s="203"/>
    </row>
    <row r="66" spans="2:26" s="33" customFormat="1" ht="14.25" x14ac:dyDescent="0.2">
      <c r="B66" s="198" t="s">
        <v>118</v>
      </c>
      <c r="C66" s="198" t="s">
        <v>62</v>
      </c>
      <c r="D66" s="216"/>
      <c r="E66" s="161"/>
      <c r="F66"/>
      <c r="G66"/>
      <c r="I66" s="60"/>
      <c r="W66" s="203"/>
      <c r="X66" s="203"/>
      <c r="Y66" s="203"/>
      <c r="Z66" s="203"/>
    </row>
    <row r="67" spans="2:26" s="33" customFormat="1" ht="14.25" x14ac:dyDescent="0.2">
      <c r="B67" s="198" t="s">
        <v>47</v>
      </c>
      <c r="C67" s="198" t="s">
        <v>121</v>
      </c>
      <c r="D67" s="216"/>
      <c r="E67" s="161"/>
      <c r="F67"/>
      <c r="G67"/>
      <c r="I67" s="215" t="s">
        <v>227</v>
      </c>
      <c r="J67" s="3"/>
      <c r="O67" s="60" t="s">
        <v>228</v>
      </c>
      <c r="U67" s="15"/>
      <c r="V67" s="207"/>
      <c r="W67" s="207"/>
      <c r="X67" s="208"/>
      <c r="Y67" s="208"/>
      <c r="Z67" s="208"/>
    </row>
    <row r="68" spans="2:26" s="33" customFormat="1" ht="12.75" x14ac:dyDescent="0.2">
      <c r="B68"/>
      <c r="C68"/>
      <c r="D68"/>
      <c r="E68"/>
      <c r="F68"/>
      <c r="G68"/>
      <c r="U68" s="15"/>
      <c r="V68" s="15"/>
      <c r="W68" s="202"/>
      <c r="X68" s="202"/>
      <c r="Y68" s="202"/>
      <c r="Z68" s="202"/>
    </row>
    <row r="69" spans="2:26" s="33" customFormat="1" ht="84" x14ac:dyDescent="0.2">
      <c r="B69" s="152" t="s">
        <v>199</v>
      </c>
      <c r="C69" s="152" t="s">
        <v>61</v>
      </c>
      <c r="D69" s="152" t="s">
        <v>31</v>
      </c>
      <c r="E69" s="176" t="s">
        <v>90</v>
      </c>
      <c r="F69" s="176" t="s">
        <v>92</v>
      </c>
      <c r="G69" s="176" t="s">
        <v>91</v>
      </c>
      <c r="I69" s="62"/>
      <c r="J69" s="104" t="s">
        <v>31</v>
      </c>
      <c r="K69" s="104" t="s">
        <v>90</v>
      </c>
      <c r="L69" s="104" t="s">
        <v>92</v>
      </c>
      <c r="M69" s="104" t="s">
        <v>91</v>
      </c>
      <c r="O69" s="62"/>
      <c r="P69" s="98" t="s">
        <v>31</v>
      </c>
      <c r="Q69" s="99" t="s">
        <v>90</v>
      </c>
      <c r="R69" s="99" t="s">
        <v>92</v>
      </c>
      <c r="S69" s="99" t="s">
        <v>91</v>
      </c>
      <c r="U69" s="15"/>
      <c r="V69" s="15"/>
      <c r="W69" s="202"/>
      <c r="X69" s="202"/>
      <c r="Y69" s="202"/>
      <c r="Z69" s="202"/>
    </row>
    <row r="70" spans="2:26" s="33" customFormat="1" ht="12.75" x14ac:dyDescent="0.2">
      <c r="B70" s="152" t="s">
        <v>86</v>
      </c>
      <c r="C70" s="153">
        <v>1780492</v>
      </c>
      <c r="D70" s="153">
        <v>1458418</v>
      </c>
      <c r="E70" s="153">
        <v>230905</v>
      </c>
      <c r="F70" s="153">
        <v>86739</v>
      </c>
      <c r="G70" s="153">
        <v>0</v>
      </c>
      <c r="I70" s="96" t="s">
        <v>86</v>
      </c>
      <c r="J70" s="63">
        <f>(D70/C70)*100</f>
        <v>81.910954949530804</v>
      </c>
      <c r="K70" s="63">
        <f>(E70/C70)*100</f>
        <v>12.968606430132795</v>
      </c>
      <c r="L70" s="63">
        <f>(F70/C70)*100</f>
        <v>4.8716309873900023</v>
      </c>
      <c r="M70" s="63">
        <f>(G70/C70)*100</f>
        <v>0</v>
      </c>
      <c r="O70" s="96" t="s">
        <v>86</v>
      </c>
      <c r="P70" s="77">
        <v>81.910954949530804</v>
      </c>
      <c r="Q70" s="77">
        <v>12.968606430132795</v>
      </c>
      <c r="R70" s="77">
        <v>4.8716309873900023</v>
      </c>
      <c r="S70" s="77">
        <v>0</v>
      </c>
      <c r="U70" s="15"/>
      <c r="V70" s="15"/>
      <c r="W70" s="202"/>
      <c r="X70" s="202"/>
      <c r="Y70" s="202"/>
      <c r="Z70" s="202"/>
    </row>
    <row r="71" spans="2:26" s="33" customFormat="1" ht="12.75" x14ac:dyDescent="0.2">
      <c r="B71" s="152" t="s">
        <v>35</v>
      </c>
      <c r="C71" s="153">
        <v>421145</v>
      </c>
      <c r="D71" s="153">
        <v>268724</v>
      </c>
      <c r="E71" s="153">
        <v>0</v>
      </c>
      <c r="F71" s="153">
        <v>0</v>
      </c>
      <c r="G71" s="153">
        <v>0</v>
      </c>
      <c r="I71" s="96" t="s">
        <v>35</v>
      </c>
      <c r="J71" s="63">
        <f t="shared" ref="J71:J97" si="0">(D71/C71)*100</f>
        <v>63.807952130501363</v>
      </c>
      <c r="K71" s="63">
        <f t="shared" ref="K71:K97" si="1">(E71/C71)*100</f>
        <v>0</v>
      </c>
      <c r="L71" s="63">
        <f t="shared" ref="L71:L97" si="2">(F71/C71)*100</f>
        <v>0</v>
      </c>
      <c r="M71" s="63">
        <f t="shared" ref="M71:M97" si="3">(G71/C71)*100</f>
        <v>0</v>
      </c>
      <c r="O71" s="96" t="s">
        <v>84</v>
      </c>
      <c r="P71" s="77">
        <v>79.009862881885979</v>
      </c>
      <c r="Q71" s="77">
        <v>0</v>
      </c>
      <c r="R71" s="77">
        <v>17.109133188998477</v>
      </c>
      <c r="S71" s="77">
        <v>0</v>
      </c>
      <c r="U71" s="15"/>
      <c r="V71" s="209"/>
      <c r="W71" s="209"/>
      <c r="X71" s="209"/>
      <c r="Y71" s="209"/>
      <c r="Z71" s="209"/>
    </row>
    <row r="72" spans="2:26" s="33" customFormat="1" ht="12.75" x14ac:dyDescent="0.2">
      <c r="B72" s="227" t="s">
        <v>225</v>
      </c>
      <c r="C72" s="153">
        <v>1149843</v>
      </c>
      <c r="D72" s="153">
        <v>866013</v>
      </c>
      <c r="E72" s="153">
        <v>47202</v>
      </c>
      <c r="F72" s="153">
        <v>5902</v>
      </c>
      <c r="G72" s="153">
        <v>0</v>
      </c>
      <c r="I72" s="227" t="s">
        <v>225</v>
      </c>
      <c r="J72" s="63">
        <f t="shared" si="0"/>
        <v>75.31576049947688</v>
      </c>
      <c r="K72" s="63">
        <f t="shared" si="1"/>
        <v>4.1050821720878412</v>
      </c>
      <c r="L72" s="63">
        <f t="shared" si="2"/>
        <v>0.51328746620190757</v>
      </c>
      <c r="M72" s="63">
        <f t="shared" si="3"/>
        <v>0</v>
      </c>
      <c r="O72" s="227" t="s">
        <v>225</v>
      </c>
      <c r="P72" s="77">
        <v>75.31576049947688</v>
      </c>
      <c r="Q72" s="77">
        <v>4.1050821720878412</v>
      </c>
      <c r="R72" s="77">
        <v>0.51328746620190757</v>
      </c>
      <c r="S72" s="77">
        <v>0</v>
      </c>
      <c r="U72" s="15"/>
      <c r="V72" s="209"/>
      <c r="W72" s="209"/>
      <c r="X72" s="209"/>
      <c r="Y72" s="209"/>
      <c r="Z72" s="209"/>
    </row>
    <row r="73" spans="2:26" s="33" customFormat="1" ht="12.75" x14ac:dyDescent="0.2">
      <c r="B73" s="152" t="s">
        <v>84</v>
      </c>
      <c r="C73" s="153">
        <v>935325</v>
      </c>
      <c r="D73" s="153">
        <v>738999</v>
      </c>
      <c r="E73" s="153">
        <v>0</v>
      </c>
      <c r="F73" s="153">
        <v>160026</v>
      </c>
      <c r="G73" s="153">
        <v>0</v>
      </c>
      <c r="I73" s="96" t="s">
        <v>84</v>
      </c>
      <c r="J73" s="63">
        <f>(D73/C73)*100</f>
        <v>79.009862881885979</v>
      </c>
      <c r="K73" s="63">
        <f>(E73/C73)*100</f>
        <v>0</v>
      </c>
      <c r="L73" s="63">
        <f>(F73/C73)*100</f>
        <v>17.109133188998477</v>
      </c>
      <c r="M73" s="63">
        <f>(G73/C73)*100</f>
        <v>0</v>
      </c>
      <c r="O73" s="96" t="s">
        <v>73</v>
      </c>
      <c r="P73" s="77">
        <v>72.643312101910823</v>
      </c>
      <c r="Q73" s="77">
        <v>18.200636942675157</v>
      </c>
      <c r="R73" s="77">
        <v>3.8535031847133756</v>
      </c>
      <c r="S73" s="77">
        <v>0</v>
      </c>
      <c r="U73" s="15"/>
      <c r="V73" s="209"/>
      <c r="W73" s="209"/>
      <c r="X73" s="209"/>
      <c r="Y73" s="209"/>
      <c r="Z73" s="209"/>
    </row>
    <row r="74" spans="2:26" s="33" customFormat="1" ht="12.75" x14ac:dyDescent="0.2">
      <c r="B74" s="152" t="s">
        <v>89</v>
      </c>
      <c r="C74" s="153">
        <v>18161800</v>
      </c>
      <c r="D74" s="153">
        <v>12835274</v>
      </c>
      <c r="E74" s="153">
        <v>35667</v>
      </c>
      <c r="F74" s="153">
        <v>4774497</v>
      </c>
      <c r="G74" s="153">
        <v>0</v>
      </c>
      <c r="I74" s="96" t="s">
        <v>89</v>
      </c>
      <c r="J74" s="63">
        <f t="shared" si="0"/>
        <v>70.671816670153845</v>
      </c>
      <c r="K74" s="63">
        <f t="shared" si="1"/>
        <v>0.19638471957625345</v>
      </c>
      <c r="L74" s="63">
        <f t="shared" si="2"/>
        <v>26.288677333744452</v>
      </c>
      <c r="M74" s="63">
        <f t="shared" si="3"/>
        <v>0</v>
      </c>
      <c r="O74" s="96" t="s">
        <v>112</v>
      </c>
      <c r="P74" s="77">
        <v>70.671816670153845</v>
      </c>
      <c r="Q74" s="77">
        <v>0.19638471957625345</v>
      </c>
      <c r="R74" s="77">
        <v>26.288677333744452</v>
      </c>
      <c r="S74" s="77">
        <v>0</v>
      </c>
      <c r="U74" s="15"/>
      <c r="V74" s="209"/>
      <c r="W74" s="209"/>
      <c r="X74" s="209"/>
      <c r="Y74" s="209"/>
      <c r="Z74" s="209"/>
    </row>
    <row r="75" spans="2:26" s="33" customFormat="1" ht="12.75" x14ac:dyDescent="0.2">
      <c r="B75" s="152" t="s">
        <v>83</v>
      </c>
      <c r="C75" s="153">
        <v>222807</v>
      </c>
      <c r="D75" s="153">
        <v>124822</v>
      </c>
      <c r="E75" s="153">
        <v>0</v>
      </c>
      <c r="F75" s="153">
        <v>61937</v>
      </c>
      <c r="G75" s="153">
        <v>0</v>
      </c>
      <c r="I75" s="96" t="s">
        <v>83</v>
      </c>
      <c r="J75" s="63">
        <f t="shared" si="0"/>
        <v>56.022476852163528</v>
      </c>
      <c r="K75" s="63">
        <f t="shared" si="1"/>
        <v>0</v>
      </c>
      <c r="L75" s="63">
        <f t="shared" si="2"/>
        <v>27.798498251850255</v>
      </c>
      <c r="M75" s="63">
        <f t="shared" si="3"/>
        <v>0</v>
      </c>
      <c r="O75" s="96" t="s">
        <v>80</v>
      </c>
      <c r="P75" s="77">
        <v>70.337118929645769</v>
      </c>
      <c r="Q75" s="77">
        <v>5.3311367590174772</v>
      </c>
      <c r="R75" s="77">
        <v>0.61511733449247252</v>
      </c>
      <c r="S75" s="77">
        <v>0.54155551372746003</v>
      </c>
      <c r="U75" s="15"/>
      <c r="V75" s="209"/>
      <c r="W75" s="209"/>
      <c r="X75" s="209"/>
      <c r="Y75" s="209"/>
      <c r="Z75" s="209"/>
    </row>
    <row r="76" spans="2:26" s="33" customFormat="1" ht="12.75" x14ac:dyDescent="0.2">
      <c r="B76" s="152" t="s">
        <v>82</v>
      </c>
      <c r="C76" s="153">
        <v>991298</v>
      </c>
      <c r="D76" s="153">
        <v>663791</v>
      </c>
      <c r="E76" s="153">
        <v>102518</v>
      </c>
      <c r="F76" s="153">
        <v>87624</v>
      </c>
      <c r="G76" s="153">
        <v>14516</v>
      </c>
      <c r="I76" s="96" t="s">
        <v>82</v>
      </c>
      <c r="J76" s="63">
        <f t="shared" si="0"/>
        <v>66.961801597501463</v>
      </c>
      <c r="K76" s="63">
        <f t="shared" si="1"/>
        <v>10.341794293945918</v>
      </c>
      <c r="L76" s="63">
        <f t="shared" si="2"/>
        <v>8.8393197605563625</v>
      </c>
      <c r="M76" s="63">
        <f t="shared" si="3"/>
        <v>1.4643427102647237</v>
      </c>
      <c r="O76" s="96" t="s">
        <v>76</v>
      </c>
      <c r="P76" s="77">
        <v>69.481848835172528</v>
      </c>
      <c r="Q76" s="77">
        <v>0</v>
      </c>
      <c r="R76" s="77">
        <v>0.17598309686459976</v>
      </c>
      <c r="S76" s="77">
        <v>0</v>
      </c>
      <c r="U76" s="15"/>
      <c r="V76" s="209"/>
      <c r="W76" s="209"/>
      <c r="X76" s="209"/>
      <c r="Y76" s="209"/>
      <c r="Z76" s="209"/>
    </row>
    <row r="77" spans="2:26" s="33" customFormat="1" ht="12.75" x14ac:dyDescent="0.2">
      <c r="B77" s="152" t="s">
        <v>251</v>
      </c>
      <c r="C77" s="153">
        <v>752300</v>
      </c>
      <c r="D77" s="153">
        <v>497310</v>
      </c>
      <c r="E77" s="153">
        <v>0</v>
      </c>
      <c r="F77" s="153">
        <v>8400</v>
      </c>
      <c r="G77" s="153">
        <v>0</v>
      </c>
      <c r="I77" s="96" t="s">
        <v>81</v>
      </c>
      <c r="J77" s="63">
        <f t="shared" si="0"/>
        <v>66.105277150073107</v>
      </c>
      <c r="K77" s="63">
        <f t="shared" si="1"/>
        <v>0</v>
      </c>
      <c r="L77" s="63">
        <f t="shared" si="2"/>
        <v>1.1165758341087331</v>
      </c>
      <c r="M77" s="63">
        <f t="shared" si="3"/>
        <v>0</v>
      </c>
      <c r="O77" s="96" t="s">
        <v>71</v>
      </c>
      <c r="P77" s="77">
        <v>69.425158557629814</v>
      </c>
      <c r="Q77" s="77">
        <v>2.6893166894511552E-3</v>
      </c>
      <c r="R77" s="77">
        <v>11.435871002442797</v>
      </c>
      <c r="S77" s="77">
        <v>0.25638152439434347</v>
      </c>
      <c r="U77" s="15"/>
      <c r="V77" s="209"/>
      <c r="W77" s="209"/>
      <c r="X77" s="209"/>
      <c r="Y77" s="209"/>
      <c r="Z77" s="209"/>
    </row>
    <row r="78" spans="2:26" s="33" customFormat="1" ht="12.75" x14ac:dyDescent="0.2">
      <c r="B78" s="152" t="s">
        <v>80</v>
      </c>
      <c r="C78" s="153">
        <v>7230653</v>
      </c>
      <c r="D78" s="153">
        <v>5085833</v>
      </c>
      <c r="E78" s="153">
        <v>385476</v>
      </c>
      <c r="F78" s="153">
        <v>44477</v>
      </c>
      <c r="G78" s="153">
        <v>39158</v>
      </c>
      <c r="I78" s="96" t="s">
        <v>80</v>
      </c>
      <c r="J78" s="63">
        <f t="shared" si="0"/>
        <v>70.337118929645769</v>
      </c>
      <c r="K78" s="63">
        <f t="shared" si="1"/>
        <v>5.3311367590174772</v>
      </c>
      <c r="L78" s="63">
        <f t="shared" si="2"/>
        <v>0.61511733449247252</v>
      </c>
      <c r="M78" s="63">
        <f t="shared" si="3"/>
        <v>0.54155551372746003</v>
      </c>
      <c r="O78" s="96" t="s">
        <v>68</v>
      </c>
      <c r="P78" s="77">
        <v>68.209959930439538</v>
      </c>
      <c r="Q78" s="77">
        <v>2.7598147591450304</v>
      </c>
      <c r="R78" s="77">
        <v>0</v>
      </c>
      <c r="S78" s="77">
        <v>0</v>
      </c>
      <c r="U78" s="15"/>
      <c r="V78" s="209"/>
      <c r="W78" s="209"/>
      <c r="X78" s="209"/>
      <c r="Y78" s="209"/>
      <c r="Z78" s="209"/>
    </row>
    <row r="79" spans="2:26" s="33" customFormat="1" ht="12.75" x14ac:dyDescent="0.2">
      <c r="B79" s="152" t="s">
        <v>79</v>
      </c>
      <c r="C79" s="153">
        <v>12682757</v>
      </c>
      <c r="D79" s="153">
        <v>8376324</v>
      </c>
      <c r="E79" s="153">
        <v>993501</v>
      </c>
      <c r="F79" s="153">
        <v>213214</v>
      </c>
      <c r="G79" s="153">
        <v>0</v>
      </c>
      <c r="I79" s="96" t="s">
        <v>79</v>
      </c>
      <c r="J79" s="63">
        <f t="shared" si="0"/>
        <v>66.044977444572979</v>
      </c>
      <c r="K79" s="63">
        <f t="shared" si="1"/>
        <v>7.8334781625162417</v>
      </c>
      <c r="L79" s="63">
        <f t="shared" si="2"/>
        <v>1.6811328956314466</v>
      </c>
      <c r="M79" s="63">
        <f t="shared" si="3"/>
        <v>0</v>
      </c>
      <c r="O79" s="96" t="s">
        <v>82</v>
      </c>
      <c r="P79" s="77">
        <v>66.961801597501463</v>
      </c>
      <c r="Q79" s="77">
        <v>10.341794293945918</v>
      </c>
      <c r="R79" s="77">
        <v>8.8393197605563625</v>
      </c>
      <c r="S79" s="77">
        <v>1.4643427102647237</v>
      </c>
      <c r="U79" s="15"/>
      <c r="V79" s="209"/>
      <c r="W79" s="209"/>
      <c r="X79" s="209"/>
      <c r="Y79" s="209"/>
      <c r="Z79" s="209"/>
    </row>
    <row r="80" spans="2:26" s="33" customFormat="1" ht="12.75" x14ac:dyDescent="0.2">
      <c r="B80" s="152" t="s">
        <v>119</v>
      </c>
      <c r="C80" s="153">
        <v>229430</v>
      </c>
      <c r="D80" s="153">
        <v>125594</v>
      </c>
      <c r="E80" s="153">
        <v>0</v>
      </c>
      <c r="F80" s="153">
        <v>0</v>
      </c>
      <c r="G80" s="153">
        <v>13</v>
      </c>
      <c r="I80" s="96" t="s">
        <v>119</v>
      </c>
      <c r="J80" s="63">
        <f t="shared" si="0"/>
        <v>54.741751296691795</v>
      </c>
      <c r="K80" s="63">
        <f t="shared" si="1"/>
        <v>0</v>
      </c>
      <c r="L80" s="63">
        <f t="shared" si="2"/>
        <v>0</v>
      </c>
      <c r="M80" s="63">
        <f t="shared" si="3"/>
        <v>5.6662162751165935E-3</v>
      </c>
      <c r="O80" s="96" t="s">
        <v>78</v>
      </c>
      <c r="P80" s="77">
        <v>66.916822182430607</v>
      </c>
      <c r="Q80" s="77">
        <v>10.746999912783128</v>
      </c>
      <c r="R80" s="77">
        <v>0.34453812998840366</v>
      </c>
      <c r="S80" s="77">
        <v>0</v>
      </c>
      <c r="U80" s="15"/>
      <c r="V80" s="209"/>
      <c r="W80" s="209"/>
      <c r="X80" s="209"/>
      <c r="Y80" s="209"/>
      <c r="Z80" s="209"/>
    </row>
    <row r="81" spans="2:26" s="33" customFormat="1" ht="12.75" x14ac:dyDescent="0.2">
      <c r="B81" s="152" t="s">
        <v>78</v>
      </c>
      <c r="C81" s="153">
        <v>12703964</v>
      </c>
      <c r="D81" s="153">
        <v>8501089</v>
      </c>
      <c r="E81" s="153">
        <v>1365295</v>
      </c>
      <c r="F81" s="153">
        <v>43770</v>
      </c>
      <c r="G81" s="153">
        <v>0</v>
      </c>
      <c r="I81" s="96" t="s">
        <v>78</v>
      </c>
      <c r="J81" s="63">
        <f t="shared" si="0"/>
        <v>66.916822182430607</v>
      </c>
      <c r="K81" s="63">
        <f t="shared" si="1"/>
        <v>10.746999912783128</v>
      </c>
      <c r="L81" s="63">
        <f t="shared" si="2"/>
        <v>0.34453812998840366</v>
      </c>
      <c r="M81" s="63">
        <f t="shared" si="3"/>
        <v>0</v>
      </c>
      <c r="O81" s="96" t="s">
        <v>72</v>
      </c>
      <c r="P81" s="77">
        <v>66.84520377620531</v>
      </c>
      <c r="Q81" s="77">
        <v>20.026538157738692</v>
      </c>
      <c r="R81" s="77">
        <v>7.9486183077486494</v>
      </c>
      <c r="S81" s="77">
        <v>0.85879805565852751</v>
      </c>
      <c r="U81" s="15"/>
      <c r="V81" s="209"/>
      <c r="W81" s="209"/>
      <c r="X81" s="209"/>
      <c r="Y81" s="209"/>
      <c r="Z81" s="209"/>
    </row>
    <row r="82" spans="2:26" s="33" customFormat="1" ht="12.75" x14ac:dyDescent="0.2">
      <c r="B82" s="141" t="s">
        <v>226</v>
      </c>
      <c r="C82" s="213">
        <v>72873</v>
      </c>
      <c r="D82" s="213">
        <v>43571</v>
      </c>
      <c r="E82" s="213">
        <v>0</v>
      </c>
      <c r="F82" s="213">
        <v>99</v>
      </c>
      <c r="G82" s="213">
        <v>0</v>
      </c>
      <c r="I82" s="143" t="s">
        <v>77</v>
      </c>
      <c r="J82" s="214">
        <f>(D82/C82)*100</f>
        <v>59.790320146007438</v>
      </c>
      <c r="K82" s="214">
        <f>(E82/C82)*100</f>
        <v>0</v>
      </c>
      <c r="L82" s="214">
        <f>(F82/C82)*100</f>
        <v>0.13585278498209213</v>
      </c>
      <c r="M82" s="214">
        <f>(G82/C82)*100</f>
        <v>0</v>
      </c>
      <c r="O82" s="96" t="s">
        <v>81</v>
      </c>
      <c r="P82" s="77">
        <v>66.105277150073107</v>
      </c>
      <c r="Q82" s="77">
        <v>0</v>
      </c>
      <c r="R82" s="77">
        <v>1.1165758341087331</v>
      </c>
      <c r="S82" s="77">
        <v>0</v>
      </c>
      <c r="U82" s="15"/>
      <c r="V82" s="209"/>
      <c r="W82" s="209"/>
      <c r="X82" s="209"/>
      <c r="Y82" s="209"/>
      <c r="Z82" s="209"/>
    </row>
    <row r="83" spans="2:26" s="33" customFormat="1" ht="12.75" x14ac:dyDescent="0.2">
      <c r="B83" s="152" t="s">
        <v>32</v>
      </c>
      <c r="C83" s="153">
        <v>231615</v>
      </c>
      <c r="D83" s="153">
        <v>133536</v>
      </c>
      <c r="E83" s="153">
        <v>1291</v>
      </c>
      <c r="F83" s="153">
        <v>0</v>
      </c>
      <c r="G83" s="153">
        <v>4692</v>
      </c>
      <c r="I83" s="96" t="s">
        <v>32</v>
      </c>
      <c r="J83" s="63">
        <f t="shared" si="0"/>
        <v>57.654297001489539</v>
      </c>
      <c r="K83" s="63">
        <f t="shared" si="1"/>
        <v>0.55739049716123745</v>
      </c>
      <c r="L83" s="63">
        <f t="shared" si="2"/>
        <v>0</v>
      </c>
      <c r="M83" s="63">
        <f t="shared" si="3"/>
        <v>2.0257755326727542</v>
      </c>
      <c r="O83" s="96" t="s">
        <v>79</v>
      </c>
      <c r="P83" s="77">
        <v>66.044977444572979</v>
      </c>
      <c r="Q83" s="77">
        <v>7.8334781625162417</v>
      </c>
      <c r="R83" s="77">
        <v>1.6811328956314466</v>
      </c>
      <c r="S83" s="77">
        <v>0</v>
      </c>
      <c r="U83" s="15"/>
      <c r="V83" s="209"/>
      <c r="W83" s="209"/>
      <c r="X83" s="209"/>
      <c r="Y83" s="209"/>
      <c r="Z83" s="209"/>
    </row>
    <row r="84" spans="2:26" s="33" customFormat="1" ht="12.75" x14ac:dyDescent="0.2">
      <c r="B84" s="152" t="s">
        <v>76</v>
      </c>
      <c r="C84" s="153">
        <v>365376</v>
      </c>
      <c r="D84" s="153">
        <v>253870</v>
      </c>
      <c r="E84" s="153">
        <v>0</v>
      </c>
      <c r="F84" s="153">
        <v>643</v>
      </c>
      <c r="G84" s="153">
        <v>0</v>
      </c>
      <c r="I84" s="96" t="s">
        <v>76</v>
      </c>
      <c r="J84" s="63">
        <f t="shared" si="0"/>
        <v>69.481848835172528</v>
      </c>
      <c r="K84" s="63">
        <f t="shared" si="1"/>
        <v>0</v>
      </c>
      <c r="L84" s="63">
        <f t="shared" si="2"/>
        <v>0.17598309686459976</v>
      </c>
      <c r="M84" s="63">
        <f t="shared" si="3"/>
        <v>0</v>
      </c>
      <c r="O84" s="96" t="s">
        <v>70</v>
      </c>
      <c r="P84" s="77">
        <v>65.839646379308022</v>
      </c>
      <c r="Q84" s="77" t="e">
        <v>#VALUE!</v>
      </c>
      <c r="R84" s="77">
        <v>3.3112352585629239</v>
      </c>
      <c r="S84" s="77">
        <v>0.37501713839909007</v>
      </c>
      <c r="U84" s="15"/>
      <c r="V84" s="209"/>
      <c r="W84" s="209"/>
      <c r="X84" s="209"/>
      <c r="Y84" s="209"/>
      <c r="Z84" s="209"/>
    </row>
    <row r="85" spans="2:26" s="33" customFormat="1" ht="12.75" x14ac:dyDescent="0.2">
      <c r="B85" s="152" t="s">
        <v>75</v>
      </c>
      <c r="C85" s="153">
        <v>127697</v>
      </c>
      <c r="D85" s="153">
        <v>78497</v>
      </c>
      <c r="E85" s="153">
        <v>30340</v>
      </c>
      <c r="F85" s="153">
        <v>15375</v>
      </c>
      <c r="G85" s="153">
        <v>0</v>
      </c>
      <c r="I85" s="96" t="s">
        <v>75</v>
      </c>
      <c r="J85" s="63">
        <f t="shared" si="0"/>
        <v>61.471295331918526</v>
      </c>
      <c r="K85" s="63">
        <f t="shared" si="1"/>
        <v>23.759367878650242</v>
      </c>
      <c r="L85" s="63">
        <f t="shared" si="2"/>
        <v>12.040220208775461</v>
      </c>
      <c r="M85" s="63">
        <f t="shared" si="3"/>
        <v>0</v>
      </c>
      <c r="O85" s="96" t="s">
        <v>67</v>
      </c>
      <c r="P85" s="77">
        <v>64.695201537147668</v>
      </c>
      <c r="Q85" s="77">
        <v>0</v>
      </c>
      <c r="R85" s="77">
        <v>6.6826293896798461</v>
      </c>
      <c r="S85" s="77">
        <v>0</v>
      </c>
      <c r="U85" s="15"/>
      <c r="V85" s="209"/>
      <c r="W85" s="209"/>
      <c r="X85" s="209"/>
      <c r="Y85" s="209"/>
      <c r="Z85" s="209"/>
    </row>
    <row r="86" spans="2:26" s="33" customFormat="1" ht="12.75" x14ac:dyDescent="0.2">
      <c r="B86" s="152" t="s">
        <v>74</v>
      </c>
      <c r="C86" s="153">
        <v>1195174</v>
      </c>
      <c r="D86" s="153">
        <v>594383</v>
      </c>
      <c r="E86" s="153">
        <v>63898</v>
      </c>
      <c r="F86" s="153">
        <v>57592</v>
      </c>
      <c r="G86" s="153">
        <v>0</v>
      </c>
      <c r="I86" s="96" t="s">
        <v>74</v>
      </c>
      <c r="J86" s="63">
        <f t="shared" si="0"/>
        <v>49.731921879157341</v>
      </c>
      <c r="K86" s="63">
        <f t="shared" si="1"/>
        <v>5.3463345086154819</v>
      </c>
      <c r="L86" s="63">
        <f t="shared" si="2"/>
        <v>4.8187125891292819</v>
      </c>
      <c r="M86" s="63">
        <f t="shared" si="3"/>
        <v>0</v>
      </c>
      <c r="O86" s="96" t="s">
        <v>69</v>
      </c>
      <c r="P86" s="77">
        <v>64.669366482374897</v>
      </c>
      <c r="Q86" s="77">
        <v>43.189914427580376</v>
      </c>
      <c r="R86" s="77">
        <v>1.3381695249498187</v>
      </c>
      <c r="S86" s="77">
        <v>0.57456773602845368</v>
      </c>
      <c r="U86" s="15"/>
      <c r="V86" s="209"/>
      <c r="W86" s="209"/>
      <c r="X86" s="209"/>
      <c r="Y86" s="209"/>
      <c r="Z86" s="209"/>
    </row>
    <row r="87" spans="2:26" s="33" customFormat="1" ht="12.75" x14ac:dyDescent="0.2">
      <c r="B87" s="152" t="s">
        <v>34</v>
      </c>
      <c r="C87" s="153">
        <v>66927</v>
      </c>
      <c r="D87" s="153">
        <v>26543</v>
      </c>
      <c r="E87" s="153">
        <v>0</v>
      </c>
      <c r="F87" s="153">
        <v>0</v>
      </c>
      <c r="G87" s="153">
        <v>43</v>
      </c>
      <c r="I87" s="96" t="s">
        <v>34</v>
      </c>
      <c r="J87" s="63">
        <f>(D87/C87)*100</f>
        <v>39.659629148176371</v>
      </c>
      <c r="K87" s="63">
        <f>(E87/C87)*100</f>
        <v>0</v>
      </c>
      <c r="L87" s="63">
        <f>(F87/C87)*100</f>
        <v>0</v>
      </c>
      <c r="M87" s="63">
        <f>(G87/C87)*100</f>
        <v>6.4249107236242484E-2</v>
      </c>
      <c r="O87" s="96" t="s">
        <v>35</v>
      </c>
      <c r="P87" s="77">
        <v>63.807952130501363</v>
      </c>
      <c r="Q87" s="77">
        <v>0</v>
      </c>
      <c r="R87" s="77">
        <v>0</v>
      </c>
      <c r="S87" s="77">
        <v>0</v>
      </c>
      <c r="U87" s="15"/>
      <c r="V87" s="209"/>
      <c r="W87" s="209"/>
      <c r="X87" s="209"/>
      <c r="Y87" s="209"/>
      <c r="Z87" s="209"/>
    </row>
    <row r="88" spans="2:26" s="33" customFormat="1" ht="12.75" x14ac:dyDescent="0.2">
      <c r="B88" s="152" t="s">
        <v>73</v>
      </c>
      <c r="C88" s="153">
        <v>3140000</v>
      </c>
      <c r="D88" s="153">
        <v>2281000</v>
      </c>
      <c r="E88" s="153">
        <v>571500</v>
      </c>
      <c r="F88" s="153">
        <v>121000</v>
      </c>
      <c r="G88" s="153">
        <v>0</v>
      </c>
      <c r="I88" s="96" t="s">
        <v>73</v>
      </c>
      <c r="J88" s="63">
        <f t="shared" si="0"/>
        <v>72.643312101910823</v>
      </c>
      <c r="K88" s="63">
        <f t="shared" si="1"/>
        <v>18.200636942675157</v>
      </c>
      <c r="L88" s="63">
        <f t="shared" si="2"/>
        <v>3.8535031847133756</v>
      </c>
      <c r="M88" s="63">
        <f t="shared" si="3"/>
        <v>0</v>
      </c>
      <c r="O88" s="96" t="s">
        <v>75</v>
      </c>
      <c r="P88" s="77">
        <v>61.471295331918526</v>
      </c>
      <c r="Q88" s="77">
        <v>23.759367878650242</v>
      </c>
      <c r="R88" s="77">
        <v>12.040220208775461</v>
      </c>
      <c r="S88" s="77">
        <v>0</v>
      </c>
      <c r="U88" s="15"/>
      <c r="V88" s="209"/>
      <c r="W88" s="209"/>
      <c r="X88" s="209"/>
      <c r="Y88" s="209"/>
      <c r="Z88" s="209"/>
    </row>
    <row r="89" spans="2:26" s="33" customFormat="1" ht="12.75" x14ac:dyDescent="0.2">
      <c r="B89" s="152" t="s">
        <v>72</v>
      </c>
      <c r="C89" s="153">
        <v>1340711</v>
      </c>
      <c r="D89" s="153">
        <v>896201</v>
      </c>
      <c r="E89" s="153">
        <v>268498</v>
      </c>
      <c r="F89" s="153">
        <v>106568</v>
      </c>
      <c r="G89" s="153">
        <v>11514</v>
      </c>
      <c r="I89" s="96" t="s">
        <v>72</v>
      </c>
      <c r="J89" s="63">
        <f t="shared" si="0"/>
        <v>66.84520377620531</v>
      </c>
      <c r="K89" s="63">
        <f t="shared" si="1"/>
        <v>20.026538157738692</v>
      </c>
      <c r="L89" s="63">
        <f t="shared" si="2"/>
        <v>7.9486183077486494</v>
      </c>
      <c r="M89" s="63">
        <f t="shared" si="3"/>
        <v>0.85879805565852751</v>
      </c>
      <c r="O89" s="96" t="s">
        <v>43</v>
      </c>
      <c r="P89" s="77">
        <v>60.937329008346666</v>
      </c>
      <c r="Q89" s="77">
        <v>3.0709420752076082</v>
      </c>
      <c r="R89" s="77">
        <v>0</v>
      </c>
      <c r="S89" s="77">
        <v>0</v>
      </c>
      <c r="U89" s="15"/>
      <c r="V89" s="209"/>
      <c r="W89" s="209"/>
      <c r="X89" s="209"/>
      <c r="Y89" s="209"/>
      <c r="Z89" s="209"/>
    </row>
    <row r="90" spans="2:26" s="33" customFormat="1" ht="12.75" x14ac:dyDescent="0.2">
      <c r="B90" s="152" t="s">
        <v>33</v>
      </c>
      <c r="C90" s="153">
        <v>5641573</v>
      </c>
      <c r="D90" s="153">
        <v>3269758</v>
      </c>
      <c r="E90" s="153">
        <v>5900</v>
      </c>
      <c r="F90" s="153">
        <v>169574</v>
      </c>
      <c r="G90" s="153">
        <v>38428</v>
      </c>
      <c r="I90" s="96" t="s">
        <v>33</v>
      </c>
      <c r="J90" s="63">
        <f t="shared" si="0"/>
        <v>57.95826802205697</v>
      </c>
      <c r="K90" s="63">
        <f t="shared" si="1"/>
        <v>0.10458076142948075</v>
      </c>
      <c r="L90" s="63">
        <f t="shared" si="2"/>
        <v>3.005792887905554</v>
      </c>
      <c r="M90" s="63">
        <f t="shared" si="3"/>
        <v>0.6811575424088282</v>
      </c>
      <c r="O90" s="143" t="s">
        <v>161</v>
      </c>
      <c r="P90" s="218">
        <v>59.790320146007438</v>
      </c>
      <c r="Q90" s="218">
        <v>0</v>
      </c>
      <c r="R90" s="218">
        <v>0.13585278498209213</v>
      </c>
      <c r="S90" s="218">
        <v>0</v>
      </c>
      <c r="U90" s="15"/>
      <c r="V90" s="209"/>
      <c r="W90" s="209"/>
      <c r="X90" s="209"/>
      <c r="Y90" s="209"/>
      <c r="Z90" s="209"/>
    </row>
    <row r="91" spans="2:26" s="33" customFormat="1" ht="12.75" x14ac:dyDescent="0.2">
      <c r="B91" s="152" t="s">
        <v>43</v>
      </c>
      <c r="C91" s="153">
        <v>1653955</v>
      </c>
      <c r="D91" s="153">
        <v>1007876</v>
      </c>
      <c r="E91" s="153">
        <v>50792</v>
      </c>
      <c r="F91" s="153">
        <v>0</v>
      </c>
      <c r="G91" s="153">
        <v>0</v>
      </c>
      <c r="I91" s="96" t="s">
        <v>43</v>
      </c>
      <c r="J91" s="63">
        <f t="shared" si="0"/>
        <v>60.937329008346666</v>
      </c>
      <c r="K91" s="63">
        <f t="shared" si="1"/>
        <v>3.0709420752076082</v>
      </c>
      <c r="L91" s="63">
        <f t="shared" si="2"/>
        <v>0</v>
      </c>
      <c r="M91" s="63">
        <f t="shared" si="3"/>
        <v>0</v>
      </c>
      <c r="O91" s="96" t="s">
        <v>33</v>
      </c>
      <c r="P91" s="77">
        <v>57.95826802205697</v>
      </c>
      <c r="Q91" s="77">
        <v>0.10458076142948075</v>
      </c>
      <c r="R91" s="77">
        <v>3.005792887905554</v>
      </c>
      <c r="S91" s="77">
        <v>0.6811575424088282</v>
      </c>
      <c r="U91" s="15"/>
      <c r="V91" s="209"/>
      <c r="W91" s="209"/>
      <c r="X91" s="209"/>
      <c r="Y91" s="209"/>
      <c r="Z91" s="209"/>
    </row>
    <row r="92" spans="2:26" s="33" customFormat="1" ht="12.75" x14ac:dyDescent="0.2">
      <c r="B92" s="152" t="s">
        <v>252</v>
      </c>
      <c r="C92" s="153">
        <v>1350168</v>
      </c>
      <c r="D92" s="153">
        <v>815033</v>
      </c>
      <c r="E92" s="153">
        <v>0</v>
      </c>
      <c r="F92" s="153">
        <v>26151</v>
      </c>
      <c r="G92" s="153">
        <v>0</v>
      </c>
      <c r="I92" s="96" t="s">
        <v>36</v>
      </c>
      <c r="J92" s="63">
        <f>(D92/C92)*100</f>
        <v>60.365302688258048</v>
      </c>
      <c r="K92" s="63">
        <f>(E92/C92)*100</f>
        <v>0</v>
      </c>
      <c r="L92" s="63">
        <f>(F92/C92)*100</f>
        <v>1.9368700783902448</v>
      </c>
      <c r="M92" s="63">
        <f>(G92/C92)*100</f>
        <v>0</v>
      </c>
      <c r="O92" s="96" t="s">
        <v>32</v>
      </c>
      <c r="P92" s="77">
        <v>57.654297001489539</v>
      </c>
      <c r="Q92" s="77">
        <v>0.55739049716123745</v>
      </c>
      <c r="R92" s="77">
        <v>0</v>
      </c>
      <c r="S92" s="77">
        <v>2.0257755326727542</v>
      </c>
      <c r="U92" s="15"/>
      <c r="V92" s="209"/>
      <c r="W92" s="209"/>
      <c r="X92" s="209"/>
      <c r="Y92" s="209"/>
      <c r="Z92" s="209"/>
    </row>
    <row r="93" spans="2:26" s="33" customFormat="1" ht="12.75" x14ac:dyDescent="0.2">
      <c r="B93" s="152" t="s">
        <v>71</v>
      </c>
      <c r="C93" s="153">
        <v>223105</v>
      </c>
      <c r="D93" s="153">
        <v>154891</v>
      </c>
      <c r="E93" s="153">
        <v>6</v>
      </c>
      <c r="F93" s="153">
        <v>25514</v>
      </c>
      <c r="G93" s="153">
        <v>572</v>
      </c>
      <c r="I93" s="96" t="s">
        <v>71</v>
      </c>
      <c r="J93" s="63">
        <f t="shared" si="0"/>
        <v>69.425158557629814</v>
      </c>
      <c r="K93" s="63">
        <f t="shared" si="1"/>
        <v>2.6893166894511552E-3</v>
      </c>
      <c r="L93" s="63">
        <f t="shared" si="2"/>
        <v>11.435871002442797</v>
      </c>
      <c r="M93" s="63">
        <f t="shared" si="3"/>
        <v>0.25638152439434347</v>
      </c>
      <c r="O93" s="96" t="s">
        <v>83</v>
      </c>
      <c r="P93" s="100">
        <v>56.022476852163528</v>
      </c>
      <c r="Q93" s="77">
        <v>0</v>
      </c>
      <c r="R93" s="77">
        <v>27.798498251850255</v>
      </c>
      <c r="S93" s="77">
        <v>0</v>
      </c>
      <c r="U93" s="15"/>
      <c r="V93" s="209"/>
      <c r="W93" s="209"/>
      <c r="X93" s="209"/>
      <c r="Y93" s="209"/>
      <c r="Z93" s="209"/>
    </row>
    <row r="94" spans="2:26" s="33" customFormat="1" ht="12.75" x14ac:dyDescent="0.2">
      <c r="B94" s="152" t="s">
        <v>70</v>
      </c>
      <c r="C94" s="153">
        <v>517843</v>
      </c>
      <c r="D94" s="153">
        <v>340946</v>
      </c>
      <c r="E94" s="154" t="s">
        <v>41</v>
      </c>
      <c r="F94" s="153">
        <v>17147</v>
      </c>
      <c r="G94" s="153">
        <v>1942</v>
      </c>
      <c r="I94" s="96" t="s">
        <v>70</v>
      </c>
      <c r="J94" s="63">
        <f t="shared" si="0"/>
        <v>65.839646379308022</v>
      </c>
      <c r="K94" s="63" t="e">
        <f t="shared" si="1"/>
        <v>#VALUE!</v>
      </c>
      <c r="L94" s="63">
        <f t="shared" si="2"/>
        <v>3.3112352585629239</v>
      </c>
      <c r="M94" s="63">
        <f t="shared" si="3"/>
        <v>0.37501713839909007</v>
      </c>
      <c r="O94" s="96" t="s">
        <v>252</v>
      </c>
      <c r="P94" s="77">
        <v>55.907045950731835</v>
      </c>
      <c r="Q94" s="77">
        <v>0</v>
      </c>
      <c r="R94" s="77">
        <v>0.99673412045732346</v>
      </c>
      <c r="S94" s="77">
        <v>0</v>
      </c>
      <c r="U94" s="15"/>
      <c r="V94" s="209"/>
      <c r="W94" s="209"/>
      <c r="X94" s="209"/>
      <c r="Y94" s="209"/>
      <c r="Z94" s="209"/>
    </row>
    <row r="95" spans="2:26" s="33" customFormat="1" ht="12.75" x14ac:dyDescent="0.2">
      <c r="B95" s="152" t="s">
        <v>69</v>
      </c>
      <c r="C95" s="153">
        <v>709925</v>
      </c>
      <c r="D95" s="153">
        <v>459104</v>
      </c>
      <c r="E95" s="153">
        <v>306616</v>
      </c>
      <c r="F95" s="153">
        <v>9500</v>
      </c>
      <c r="G95" s="153">
        <v>4079</v>
      </c>
      <c r="I95" s="96" t="s">
        <v>69</v>
      </c>
      <c r="J95" s="63">
        <f t="shared" si="0"/>
        <v>64.669366482374897</v>
      </c>
      <c r="K95" s="63">
        <f t="shared" si="1"/>
        <v>43.189914427580376</v>
      </c>
      <c r="L95" s="63">
        <f t="shared" si="2"/>
        <v>1.3381695249498187</v>
      </c>
      <c r="M95" s="63">
        <f t="shared" si="3"/>
        <v>0.57456773602845368</v>
      </c>
      <c r="O95" s="96" t="s">
        <v>119</v>
      </c>
      <c r="P95" s="77">
        <v>54.741751296691795</v>
      </c>
      <c r="Q95" s="77">
        <v>0</v>
      </c>
      <c r="R95" s="77">
        <v>0</v>
      </c>
      <c r="S95" s="77">
        <v>5.6662162751165935E-3</v>
      </c>
      <c r="U95" s="15"/>
      <c r="V95" s="209"/>
      <c r="W95" s="209"/>
      <c r="X95" s="209"/>
      <c r="Y95" s="209"/>
      <c r="Z95" s="209"/>
    </row>
    <row r="96" spans="2:26" s="33" customFormat="1" ht="12.75" x14ac:dyDescent="0.2">
      <c r="B96" s="152" t="s">
        <v>68</v>
      </c>
      <c r="C96" s="153">
        <v>1313965</v>
      </c>
      <c r="D96" s="153">
        <v>896255</v>
      </c>
      <c r="E96" s="153">
        <v>36263</v>
      </c>
      <c r="F96" s="153">
        <v>0</v>
      </c>
      <c r="G96" s="153">
        <v>0</v>
      </c>
      <c r="I96" s="96" t="s">
        <v>68</v>
      </c>
      <c r="J96" s="63">
        <f t="shared" si="0"/>
        <v>68.209959930439538</v>
      </c>
      <c r="K96" s="63">
        <f t="shared" si="1"/>
        <v>2.7598147591450304</v>
      </c>
      <c r="L96" s="63">
        <f t="shared" si="2"/>
        <v>0</v>
      </c>
      <c r="M96" s="63">
        <f t="shared" si="3"/>
        <v>0</v>
      </c>
      <c r="O96" s="96" t="s">
        <v>74</v>
      </c>
      <c r="P96" s="77">
        <v>49.731921879157341</v>
      </c>
      <c r="Q96" s="77">
        <v>5.3463345086154819</v>
      </c>
      <c r="R96" s="77">
        <v>4.8187125891292819</v>
      </c>
      <c r="S96" s="77">
        <v>0</v>
      </c>
      <c r="U96" s="15"/>
      <c r="V96" s="209"/>
      <c r="W96" s="209"/>
      <c r="X96" s="209"/>
      <c r="Y96" s="209"/>
      <c r="Z96" s="209"/>
    </row>
    <row r="97" spans="2:26" s="33" customFormat="1" ht="12.75" x14ac:dyDescent="0.2">
      <c r="B97" s="152" t="s">
        <v>67</v>
      </c>
      <c r="C97" s="153">
        <v>11476321</v>
      </c>
      <c r="D97" s="153">
        <v>7424629</v>
      </c>
      <c r="E97" s="153">
        <v>0</v>
      </c>
      <c r="F97" s="153">
        <v>766920</v>
      </c>
      <c r="G97" s="153">
        <v>0</v>
      </c>
      <c r="I97" s="96" t="s">
        <v>67</v>
      </c>
      <c r="J97" s="63">
        <f t="shared" si="0"/>
        <v>64.695201537147668</v>
      </c>
      <c r="K97" s="63">
        <f t="shared" si="1"/>
        <v>0</v>
      </c>
      <c r="L97" s="63">
        <f t="shared" si="2"/>
        <v>6.6826293896798461</v>
      </c>
      <c r="M97" s="63">
        <f t="shared" si="3"/>
        <v>0</v>
      </c>
      <c r="O97" s="96" t="s">
        <v>34</v>
      </c>
      <c r="P97" s="77">
        <v>39.659629148176371</v>
      </c>
      <c r="Q97" s="77">
        <v>0</v>
      </c>
      <c r="R97" s="77">
        <v>0</v>
      </c>
      <c r="S97" s="77">
        <v>6.4249107236242484E-2</v>
      </c>
      <c r="U97" s="15"/>
      <c r="V97" s="209"/>
      <c r="W97" s="209"/>
      <c r="X97" s="209"/>
      <c r="Y97" s="209"/>
      <c r="Z97" s="209"/>
    </row>
    <row r="98" spans="2:26" s="33" customFormat="1" ht="12.75" x14ac:dyDescent="0.2">
      <c r="B98" s="152" t="s">
        <v>113</v>
      </c>
      <c r="C98" s="153">
        <v>48936</v>
      </c>
      <c r="D98" s="153">
        <v>25253</v>
      </c>
      <c r="E98" s="153">
        <v>666</v>
      </c>
      <c r="F98" s="153">
        <v>0</v>
      </c>
      <c r="G98" s="153">
        <v>7115</v>
      </c>
      <c r="I98" s="96" t="s">
        <v>113</v>
      </c>
      <c r="J98" s="63">
        <f>(D98/C98)*100</f>
        <v>51.604136014386135</v>
      </c>
      <c r="K98" s="63">
        <f>(E98/C98)*100</f>
        <v>1.3609612555174104</v>
      </c>
      <c r="L98" s="63">
        <f>(F98/C98)*100</f>
        <v>0</v>
      </c>
      <c r="M98" s="63">
        <f>(G98/C98)*100</f>
        <v>14.539398397907471</v>
      </c>
      <c r="U98" s="15"/>
      <c r="V98" s="209"/>
      <c r="W98" s="209"/>
      <c r="X98" s="209"/>
      <c r="Y98" s="209"/>
      <c r="Z98" s="209"/>
    </row>
    <row r="99" spans="2:26" s="33" customFormat="1" ht="12.75" x14ac:dyDescent="0.2">
      <c r="B99" s="152" t="s">
        <v>42</v>
      </c>
      <c r="C99" s="153">
        <v>6251</v>
      </c>
      <c r="D99" s="153">
        <v>4116</v>
      </c>
      <c r="E99" s="153">
        <v>1647</v>
      </c>
      <c r="F99" s="153">
        <v>0</v>
      </c>
      <c r="G99" s="153">
        <v>0</v>
      </c>
      <c r="I99" s="96" t="s">
        <v>42</v>
      </c>
      <c r="J99" s="63">
        <f>(D99/C99)*100</f>
        <v>65.845464725643893</v>
      </c>
      <c r="K99" s="63">
        <f>(E99/C99)*100</f>
        <v>26.347784354503279</v>
      </c>
      <c r="L99" s="63">
        <f>(F99/C99)*100</f>
        <v>0</v>
      </c>
      <c r="M99" s="63">
        <f>(G99/C99)*100</f>
        <v>0</v>
      </c>
      <c r="O99" s="96" t="s">
        <v>42</v>
      </c>
      <c r="P99" s="77">
        <v>65.845464725643893</v>
      </c>
      <c r="Q99" s="77">
        <v>26.347784354503279</v>
      </c>
      <c r="R99" s="77">
        <v>0</v>
      </c>
      <c r="S99" s="77">
        <v>0</v>
      </c>
      <c r="U99" s="15"/>
      <c r="V99" s="209"/>
      <c r="W99" s="209"/>
      <c r="X99" s="209"/>
      <c r="Y99" s="209"/>
      <c r="Z99" s="209"/>
    </row>
    <row r="100" spans="2:26" s="33" customFormat="1" ht="12.75" x14ac:dyDescent="0.2">
      <c r="B100" s="152" t="s">
        <v>66</v>
      </c>
      <c r="C100" s="153">
        <v>799325</v>
      </c>
      <c r="D100" s="153">
        <v>457398</v>
      </c>
      <c r="E100" s="153">
        <v>298102</v>
      </c>
      <c r="F100" s="153">
        <v>15407</v>
      </c>
      <c r="G100" s="153">
        <v>0</v>
      </c>
      <c r="I100" s="96" t="s">
        <v>66</v>
      </c>
      <c r="J100" s="63">
        <f>(D100/C100)*100</f>
        <v>57.223031933193639</v>
      </c>
      <c r="K100" s="63">
        <f>(E100/C100)*100</f>
        <v>37.294216995590027</v>
      </c>
      <c r="L100" s="63">
        <f>(F100/C100)*100</f>
        <v>1.9275013292465517</v>
      </c>
      <c r="M100" s="63">
        <f>(G100/C100)*100</f>
        <v>0</v>
      </c>
      <c r="O100" s="96" t="s">
        <v>66</v>
      </c>
      <c r="P100" s="77">
        <v>57.223031933193639</v>
      </c>
      <c r="Q100" s="77">
        <v>37.294216995590027</v>
      </c>
      <c r="R100" s="77">
        <v>1.9275013292465517</v>
      </c>
      <c r="S100" s="77">
        <v>0</v>
      </c>
      <c r="U100" s="15"/>
      <c r="V100" s="209"/>
      <c r="W100" s="209"/>
      <c r="X100" s="209"/>
      <c r="Y100" s="209"/>
      <c r="Z100" s="209"/>
    </row>
    <row r="101" spans="2:26" s="33" customFormat="1" ht="12.75" x14ac:dyDescent="0.2">
      <c r="B101"/>
      <c r="C101"/>
      <c r="D101"/>
      <c r="E101"/>
      <c r="F101"/>
      <c r="G101"/>
      <c r="O101" s="96" t="s">
        <v>113</v>
      </c>
      <c r="P101" s="77">
        <v>51.604136014386135</v>
      </c>
      <c r="Q101" s="77">
        <v>1.3609612555174104</v>
      </c>
      <c r="R101" s="77">
        <v>0</v>
      </c>
      <c r="S101" s="77">
        <v>14.539398397907471</v>
      </c>
      <c r="U101" s="15"/>
      <c r="V101" s="209"/>
      <c r="W101" s="209"/>
      <c r="X101" s="209"/>
      <c r="Y101" s="209"/>
      <c r="Z101" s="209"/>
    </row>
    <row r="102" spans="2:26" s="33" customFormat="1" ht="12.75" x14ac:dyDescent="0.2">
      <c r="B102" s="150" t="s">
        <v>88</v>
      </c>
      <c r="C102"/>
      <c r="D102"/>
      <c r="E102"/>
      <c r="F102"/>
      <c r="G102"/>
      <c r="W102" s="203"/>
      <c r="X102" s="203"/>
      <c r="Y102" s="203"/>
      <c r="Z102" s="203"/>
    </row>
    <row r="103" spans="2:26" s="33" customFormat="1" ht="12.75" x14ac:dyDescent="0.2">
      <c r="B103" s="150" t="s">
        <v>41</v>
      </c>
      <c r="C103" s="150" t="s">
        <v>51</v>
      </c>
      <c r="D103"/>
      <c r="E103"/>
      <c r="F103"/>
      <c r="G103"/>
      <c r="W103" s="203"/>
      <c r="X103" s="203"/>
      <c r="Y103" s="203"/>
      <c r="Z103" s="203"/>
    </row>
    <row r="104" spans="2:26" s="33" customFormat="1" x14ac:dyDescent="0.2">
      <c r="W104" s="203"/>
      <c r="X104" s="203"/>
      <c r="Y104" s="203"/>
      <c r="Z104" s="203"/>
    </row>
    <row r="105" spans="2:26" s="105" customFormat="1" x14ac:dyDescent="0.2">
      <c r="H105" s="106"/>
      <c r="W105" s="206"/>
      <c r="X105" s="206"/>
      <c r="Y105" s="206"/>
      <c r="Z105" s="206"/>
    </row>
    <row r="106" spans="2:26" ht="12.75" x14ac:dyDescent="0.2">
      <c r="I106" s="150"/>
      <c r="J106" s="162"/>
      <c r="K106" s="162"/>
      <c r="L106" s="162"/>
      <c r="M106" s="162"/>
      <c r="N106" s="162"/>
      <c r="O106" s="161"/>
      <c r="P106"/>
    </row>
    <row r="107" spans="2:26" ht="12.75" x14ac:dyDescent="0.2">
      <c r="I107" s="150"/>
      <c r="J107" s="162"/>
      <c r="K107" s="162"/>
      <c r="L107" s="162"/>
      <c r="M107" s="162"/>
      <c r="N107" s="162"/>
      <c r="O107" s="161"/>
      <c r="P107"/>
    </row>
    <row r="108" spans="2:26" ht="12.75" x14ac:dyDescent="0.2">
      <c r="I108" s="150"/>
      <c r="J108" s="162"/>
      <c r="K108" s="162"/>
      <c r="L108" s="162"/>
      <c r="M108" s="162"/>
      <c r="N108" s="162"/>
      <c r="O108" s="161"/>
      <c r="P108"/>
    </row>
    <row r="109" spans="2:26" ht="12.75" x14ac:dyDescent="0.2">
      <c r="B109" s="157"/>
      <c r="C109" s="158"/>
      <c r="D109" s="158"/>
      <c r="E109" s="158"/>
      <c r="F109" s="158"/>
      <c r="G109" s="158"/>
      <c r="I109" s="150"/>
      <c r="J109" s="162"/>
      <c r="K109" s="162"/>
      <c r="L109" s="162"/>
      <c r="M109" s="162"/>
      <c r="N109" s="162"/>
      <c r="O109" s="161"/>
      <c r="P109"/>
    </row>
    <row r="110" spans="2:26" ht="12.75" x14ac:dyDescent="0.2">
      <c r="B110" s="159"/>
      <c r="C110" s="159"/>
      <c r="D110" s="159"/>
      <c r="E110" s="159"/>
      <c r="F110" s="159"/>
      <c r="G110" s="159"/>
      <c r="I110" s="150"/>
      <c r="J110" s="162"/>
      <c r="K110" s="162"/>
      <c r="L110" s="162"/>
      <c r="M110" s="162"/>
      <c r="N110" s="162"/>
      <c r="O110" s="161"/>
      <c r="P110"/>
    </row>
    <row r="111" spans="2:26" ht="12.75" x14ac:dyDescent="0.2">
      <c r="B111" s="192" t="s">
        <v>258</v>
      </c>
      <c r="C111" s="160"/>
      <c r="D111" s="158"/>
      <c r="E111" s="158"/>
      <c r="F111" s="158"/>
      <c r="G111" s="158"/>
      <c r="I111" s="150"/>
      <c r="J111" s="162"/>
      <c r="K111" s="162"/>
      <c r="L111" s="162"/>
      <c r="M111" s="162"/>
      <c r="N111" s="162"/>
      <c r="O111" s="161"/>
      <c r="P111"/>
    </row>
    <row r="112" spans="2:26" ht="12.75" x14ac:dyDescent="0.2">
      <c r="B112" s="157"/>
      <c r="C112" s="157"/>
      <c r="D112" s="158"/>
      <c r="E112" s="158"/>
      <c r="F112" s="158"/>
      <c r="G112" s="158"/>
      <c r="I112" s="150"/>
      <c r="J112" s="162"/>
      <c r="K112" s="162"/>
      <c r="L112" s="162"/>
      <c r="M112" s="162"/>
      <c r="N112" s="162"/>
      <c r="O112" s="161"/>
      <c r="P112"/>
    </row>
    <row r="113" spans="2:26" ht="12.75" x14ac:dyDescent="0.2">
      <c r="B113" s="168" t="s">
        <v>206</v>
      </c>
      <c r="C113"/>
      <c r="D113"/>
      <c r="E113"/>
      <c r="F113"/>
      <c r="G113"/>
      <c r="I113" s="150"/>
      <c r="J113" s="162"/>
      <c r="K113" s="162"/>
      <c r="L113" s="162"/>
      <c r="M113" s="162"/>
      <c r="N113" s="162"/>
      <c r="O113" s="161"/>
      <c r="P113"/>
    </row>
    <row r="114" spans="2:26" ht="12.75" x14ac:dyDescent="0.2">
      <c r="B114"/>
      <c r="C114"/>
      <c r="D114"/>
      <c r="E114"/>
      <c r="F114"/>
      <c r="G114"/>
      <c r="I114" s="150"/>
      <c r="J114" s="162"/>
      <c r="K114" s="162"/>
      <c r="L114" s="162"/>
      <c r="M114" s="162"/>
      <c r="N114" s="162"/>
      <c r="O114" s="161"/>
      <c r="P114"/>
    </row>
    <row r="115" spans="2:26" ht="12.75" x14ac:dyDescent="0.2">
      <c r="B115" s="168" t="s">
        <v>64</v>
      </c>
      <c r="C115" s="169" t="s">
        <v>256</v>
      </c>
      <c r="D115"/>
      <c r="E115"/>
      <c r="F115"/>
      <c r="G115"/>
      <c r="I115" s="150"/>
      <c r="J115" s="150"/>
      <c r="K115" s="150"/>
      <c r="L115" s="150"/>
      <c r="M115" s="150"/>
      <c r="N115" s="150"/>
      <c r="O115" s="161"/>
      <c r="P115"/>
    </row>
    <row r="116" spans="2:26" ht="12.75" x14ac:dyDescent="0.2">
      <c r="B116" s="168" t="s">
        <v>63</v>
      </c>
      <c r="C116" s="169" t="s">
        <v>257</v>
      </c>
      <c r="D116"/>
      <c r="E116"/>
      <c r="F116"/>
      <c r="G116"/>
      <c r="I116" s="150"/>
      <c r="J116" s="162"/>
      <c r="K116" s="162"/>
      <c r="L116" s="162"/>
      <c r="M116" s="162"/>
      <c r="N116" s="162"/>
      <c r="O116" s="161"/>
      <c r="P116"/>
    </row>
    <row r="117" spans="2:26" ht="12.75" x14ac:dyDescent="0.2">
      <c r="B117" s="168" t="s">
        <v>93</v>
      </c>
      <c r="C117" s="168" t="s">
        <v>50</v>
      </c>
      <c r="D117"/>
      <c r="E117"/>
      <c r="F117"/>
      <c r="G117"/>
      <c r="I117" s="150"/>
      <c r="J117" s="162"/>
      <c r="K117" s="162"/>
      <c r="L117" s="162"/>
      <c r="M117" s="162"/>
      <c r="N117" s="162"/>
      <c r="O117" s="161"/>
      <c r="P117"/>
    </row>
    <row r="118" spans="2:26" ht="12.75" x14ac:dyDescent="0.2">
      <c r="B118"/>
      <c r="C118"/>
      <c r="D118"/>
      <c r="E118"/>
      <c r="F118"/>
      <c r="G118"/>
      <c r="H118" s="32"/>
      <c r="I118" s="150"/>
      <c r="J118" s="162"/>
      <c r="K118" s="162"/>
      <c r="L118" s="162"/>
      <c r="M118" s="162"/>
      <c r="N118" s="162"/>
      <c r="O118" s="161"/>
      <c r="P118"/>
    </row>
    <row r="119" spans="2:26" ht="12.75" x14ac:dyDescent="0.2">
      <c r="B119" s="168" t="s">
        <v>46</v>
      </c>
      <c r="C119" s="168" t="s">
        <v>59</v>
      </c>
      <c r="D119"/>
      <c r="E119"/>
      <c r="F119"/>
      <c r="G119"/>
      <c r="H119" s="32"/>
      <c r="I119" s="150"/>
      <c r="J119" s="162"/>
      <c r="K119" s="162"/>
      <c r="L119" s="162"/>
      <c r="M119" s="162"/>
      <c r="N119" s="162"/>
      <c r="O119" s="161"/>
      <c r="P119"/>
    </row>
    <row r="120" spans="2:26" ht="12.75" x14ac:dyDescent="0.2">
      <c r="B120" s="168" t="s">
        <v>118</v>
      </c>
      <c r="C120" s="168" t="s">
        <v>62</v>
      </c>
      <c r="D120"/>
      <c r="E120"/>
      <c r="F120"/>
      <c r="G120"/>
      <c r="H120" s="32"/>
      <c r="I120" s="150"/>
      <c r="J120" s="162"/>
      <c r="K120" s="162"/>
      <c r="L120" s="162"/>
      <c r="M120" s="162"/>
      <c r="N120" s="162"/>
      <c r="O120" s="161"/>
      <c r="P120"/>
    </row>
    <row r="121" spans="2:26" ht="12.75" x14ac:dyDescent="0.2">
      <c r="B121" s="168" t="s">
        <v>47</v>
      </c>
      <c r="C121" s="168" t="s">
        <v>121</v>
      </c>
      <c r="D121"/>
      <c r="E121"/>
      <c r="F121"/>
      <c r="G121"/>
      <c r="H121" s="32"/>
      <c r="I121" s="150"/>
      <c r="J121" s="162"/>
      <c r="K121" s="162"/>
      <c r="L121" s="162"/>
      <c r="M121" s="162"/>
      <c r="N121" s="162"/>
      <c r="O121" s="161"/>
      <c r="P121"/>
    </row>
    <row r="122" spans="2:26" s="33" customFormat="1" ht="12.75" x14ac:dyDescent="0.2">
      <c r="B122" s="163"/>
      <c r="C122" s="150"/>
      <c r="D122" s="150"/>
      <c r="E122" s="212"/>
      <c r="F122" s="212"/>
      <c r="G122" s="212"/>
      <c r="I122" s="150"/>
      <c r="J122" s="162"/>
      <c r="K122" s="162"/>
      <c r="L122" s="150"/>
      <c r="M122" s="162"/>
      <c r="N122" s="162"/>
      <c r="O122" s="163"/>
      <c r="P122" s="163"/>
      <c r="W122" s="203"/>
      <c r="X122" s="203"/>
      <c r="Y122" s="203"/>
      <c r="Z122" s="203"/>
    </row>
    <row r="123" spans="2:26" ht="51" x14ac:dyDescent="0.2">
      <c r="B123" s="190" t="s">
        <v>48</v>
      </c>
      <c r="C123" s="217" t="s">
        <v>61</v>
      </c>
      <c r="D123" s="217" t="s">
        <v>31</v>
      </c>
      <c r="E123" s="217" t="s">
        <v>222</v>
      </c>
      <c r="F123" s="217" t="s">
        <v>223</v>
      </c>
      <c r="G123" s="217" t="s">
        <v>224</v>
      </c>
      <c r="H123" s="15"/>
      <c r="K123" s="162"/>
      <c r="L123" s="162"/>
      <c r="M123" s="162"/>
      <c r="N123" s="162"/>
      <c r="O123" s="161"/>
      <c r="P123"/>
    </row>
    <row r="124" spans="2:26" ht="12.75" x14ac:dyDescent="0.2">
      <c r="B124" s="211" t="s">
        <v>45</v>
      </c>
      <c r="C124" s="211" t="s">
        <v>163</v>
      </c>
      <c r="D124" s="211" t="s">
        <v>163</v>
      </c>
      <c r="E124" s="211" t="s">
        <v>163</v>
      </c>
      <c r="F124" s="211" t="s">
        <v>163</v>
      </c>
      <c r="G124" s="211" t="s">
        <v>163</v>
      </c>
      <c r="H124" s="15"/>
      <c r="K124" s="162"/>
      <c r="L124" s="162"/>
      <c r="M124" s="162"/>
      <c r="N124" s="162"/>
      <c r="O124" s="161"/>
      <c r="P124"/>
    </row>
    <row r="125" spans="2:26" ht="12.75" x14ac:dyDescent="0.2">
      <c r="B125" s="149" t="s">
        <v>86</v>
      </c>
      <c r="C125" s="170">
        <v>1751143</v>
      </c>
      <c r="D125" s="170">
        <v>1427814</v>
      </c>
      <c r="E125" s="170">
        <v>244451</v>
      </c>
      <c r="F125" s="170">
        <v>66896</v>
      </c>
      <c r="G125" s="170">
        <v>0</v>
      </c>
      <c r="H125" s="15"/>
      <c r="K125" s="162"/>
      <c r="L125" s="162"/>
      <c r="M125" s="162"/>
      <c r="N125" s="162"/>
      <c r="O125" s="161"/>
      <c r="P125"/>
    </row>
    <row r="126" spans="2:26" ht="12.75" x14ac:dyDescent="0.2">
      <c r="B126" s="149" t="s">
        <v>35</v>
      </c>
      <c r="C126" s="170">
        <v>392547</v>
      </c>
      <c r="D126" s="170">
        <v>251723</v>
      </c>
      <c r="E126" s="170">
        <v>0</v>
      </c>
      <c r="F126" s="170">
        <v>0</v>
      </c>
      <c r="G126" s="170">
        <v>0</v>
      </c>
      <c r="H126" s="15"/>
      <c r="K126" s="162"/>
      <c r="L126" s="162"/>
      <c r="M126" s="162"/>
      <c r="N126" s="162"/>
      <c r="O126" s="161"/>
      <c r="P126"/>
    </row>
    <row r="127" spans="2:26" ht="12.75" x14ac:dyDescent="0.2">
      <c r="B127" s="149" t="s">
        <v>225</v>
      </c>
      <c r="C127" s="170">
        <v>1087761</v>
      </c>
      <c r="D127" s="170">
        <v>807789</v>
      </c>
      <c r="E127" s="170">
        <v>50623</v>
      </c>
      <c r="F127" s="170">
        <v>6033</v>
      </c>
      <c r="G127" s="170">
        <v>0</v>
      </c>
      <c r="H127" s="15"/>
      <c r="K127" s="162"/>
      <c r="L127" s="162"/>
      <c r="M127" s="162"/>
      <c r="N127" s="162"/>
      <c r="O127" s="161"/>
      <c r="P127"/>
    </row>
    <row r="128" spans="2:26" ht="12.75" x14ac:dyDescent="0.2">
      <c r="B128" s="149" t="s">
        <v>84</v>
      </c>
      <c r="C128" s="170">
        <v>882445</v>
      </c>
      <c r="D128" s="170">
        <v>652394</v>
      </c>
      <c r="E128" s="170">
        <v>0</v>
      </c>
      <c r="F128" s="170">
        <v>177337</v>
      </c>
      <c r="G128" s="170">
        <v>0</v>
      </c>
      <c r="H128" s="15"/>
      <c r="K128" s="162"/>
      <c r="L128" s="162"/>
      <c r="M128" s="162"/>
      <c r="N128" s="162"/>
      <c r="O128" s="161"/>
      <c r="P128"/>
    </row>
    <row r="129" spans="2:16" ht="12.75" x14ac:dyDescent="0.2">
      <c r="B129" s="149" t="s">
        <v>89</v>
      </c>
      <c r="C129" s="170">
        <v>18153100</v>
      </c>
      <c r="D129" s="170">
        <v>12587475</v>
      </c>
      <c r="E129" s="170">
        <v>33619</v>
      </c>
      <c r="F129" s="170">
        <v>5026141</v>
      </c>
      <c r="G129" s="170">
        <v>0</v>
      </c>
      <c r="H129" s="15"/>
      <c r="K129" s="163"/>
      <c r="L129" s="163"/>
      <c r="M129" s="163"/>
      <c r="N129" s="163"/>
      <c r="O129" s="161"/>
      <c r="P129"/>
    </row>
    <row r="130" spans="2:16" ht="12.75" x14ac:dyDescent="0.2">
      <c r="B130" s="149" t="s">
        <v>83</v>
      </c>
      <c r="C130" s="170">
        <v>226430</v>
      </c>
      <c r="D130" s="170">
        <v>133593</v>
      </c>
      <c r="E130" s="170">
        <v>0</v>
      </c>
      <c r="F130" s="170">
        <v>47781</v>
      </c>
      <c r="G130" s="170">
        <v>0</v>
      </c>
      <c r="H130" s="15"/>
      <c r="K130" s="161"/>
      <c r="L130" s="161"/>
      <c r="M130" s="161"/>
      <c r="N130" s="161"/>
      <c r="O130" s="161"/>
      <c r="P130"/>
    </row>
    <row r="131" spans="2:16" ht="12.75" x14ac:dyDescent="0.2">
      <c r="B131" s="149" t="s">
        <v>82</v>
      </c>
      <c r="C131" s="170">
        <v>983384</v>
      </c>
      <c r="D131" s="170">
        <v>664119</v>
      </c>
      <c r="E131" s="170">
        <v>137541</v>
      </c>
      <c r="F131" s="170">
        <v>80622</v>
      </c>
      <c r="G131" s="170">
        <v>16412</v>
      </c>
      <c r="H131" s="15"/>
      <c r="K131" s="161"/>
      <c r="L131" s="161"/>
      <c r="M131" s="161"/>
      <c r="N131" s="161"/>
      <c r="O131" s="161"/>
      <c r="P131"/>
    </row>
    <row r="132" spans="2:16" ht="12.75" x14ac:dyDescent="0.2">
      <c r="B132" s="149" t="s">
        <v>81</v>
      </c>
      <c r="C132" s="170">
        <v>742000</v>
      </c>
      <c r="D132" s="170">
        <v>447420</v>
      </c>
      <c r="E132" s="170">
        <v>0</v>
      </c>
      <c r="F132" s="170">
        <v>2730</v>
      </c>
      <c r="G132" s="170">
        <v>0</v>
      </c>
      <c r="H132" s="15"/>
      <c r="K132"/>
      <c r="L132"/>
      <c r="M132"/>
      <c r="N132"/>
      <c r="O132"/>
      <c r="P132"/>
    </row>
    <row r="133" spans="2:16" ht="12.75" x14ac:dyDescent="0.2">
      <c r="B133" s="149" t="s">
        <v>80</v>
      </c>
      <c r="C133" s="170">
        <v>7154014</v>
      </c>
      <c r="D133" s="170">
        <v>4885192</v>
      </c>
      <c r="E133" s="170">
        <v>278929</v>
      </c>
      <c r="F133" s="170">
        <v>28211</v>
      </c>
      <c r="G133" s="170">
        <v>0</v>
      </c>
      <c r="H133" s="15"/>
      <c r="K133"/>
      <c r="L133"/>
      <c r="M133"/>
      <c r="N133"/>
      <c r="O133"/>
      <c r="P133"/>
    </row>
    <row r="134" spans="2:16" ht="12.75" x14ac:dyDescent="0.2">
      <c r="B134" s="149" t="s">
        <v>79</v>
      </c>
      <c r="C134" s="170">
        <v>12468755</v>
      </c>
      <c r="D134" s="170">
        <v>8170362</v>
      </c>
      <c r="E134" s="170">
        <v>1033959</v>
      </c>
      <c r="F134" s="170">
        <v>213214</v>
      </c>
      <c r="G134" s="170">
        <v>0</v>
      </c>
      <c r="H134" s="15"/>
      <c r="O134"/>
      <c r="P134"/>
    </row>
    <row r="135" spans="2:16" ht="12.75" x14ac:dyDescent="0.2">
      <c r="B135" s="149" t="s">
        <v>119</v>
      </c>
      <c r="C135" s="170">
        <v>215534</v>
      </c>
      <c r="D135" s="170">
        <v>129554</v>
      </c>
      <c r="E135" s="170">
        <v>0</v>
      </c>
      <c r="F135" s="170">
        <v>0</v>
      </c>
      <c r="G135" s="170">
        <v>0</v>
      </c>
      <c r="H135" s="15"/>
    </row>
    <row r="136" spans="2:16" ht="12.75" x14ac:dyDescent="0.2">
      <c r="B136" s="149" t="s">
        <v>78</v>
      </c>
      <c r="C136" s="170">
        <v>12317475</v>
      </c>
      <c r="D136" s="170">
        <v>8224820</v>
      </c>
      <c r="E136" s="170">
        <v>1330992</v>
      </c>
      <c r="F136" s="170">
        <v>39638</v>
      </c>
      <c r="G136" s="170">
        <v>0</v>
      </c>
      <c r="H136" s="15"/>
    </row>
    <row r="137" spans="2:16" ht="12.75" x14ac:dyDescent="0.2">
      <c r="B137" s="200" t="s">
        <v>77</v>
      </c>
      <c r="C137" s="201">
        <v>72873</v>
      </c>
      <c r="D137" s="201">
        <v>43571</v>
      </c>
      <c r="E137" s="201">
        <v>0</v>
      </c>
      <c r="F137" s="201">
        <v>99</v>
      </c>
      <c r="G137" s="201">
        <v>0</v>
      </c>
      <c r="H137" s="15"/>
    </row>
    <row r="138" spans="2:16" ht="12.75" x14ac:dyDescent="0.2">
      <c r="B138" s="149" t="s">
        <v>32</v>
      </c>
      <c r="C138" s="170">
        <v>233356</v>
      </c>
      <c r="D138" s="170">
        <v>125722</v>
      </c>
      <c r="E138" s="170">
        <v>15441</v>
      </c>
      <c r="F138" s="170">
        <v>0</v>
      </c>
      <c r="G138" s="170">
        <v>3792</v>
      </c>
      <c r="H138" s="15"/>
    </row>
    <row r="139" spans="2:16" ht="12.75" x14ac:dyDescent="0.2">
      <c r="B139" s="149" t="s">
        <v>76</v>
      </c>
      <c r="C139" s="170">
        <v>351333</v>
      </c>
      <c r="D139" s="170">
        <v>210115</v>
      </c>
      <c r="E139" s="170">
        <v>0</v>
      </c>
      <c r="F139" s="170">
        <v>666</v>
      </c>
      <c r="G139" s="170">
        <v>725</v>
      </c>
      <c r="H139" s="15"/>
    </row>
    <row r="140" spans="2:16" ht="12.75" x14ac:dyDescent="0.2">
      <c r="B140" s="149" t="s">
        <v>75</v>
      </c>
      <c r="C140" s="170">
        <v>120716</v>
      </c>
      <c r="D140" s="170">
        <v>73028</v>
      </c>
      <c r="E140" s="170">
        <v>28447</v>
      </c>
      <c r="F140" s="170">
        <v>12878</v>
      </c>
      <c r="G140" s="170">
        <v>0</v>
      </c>
      <c r="H140" s="15"/>
    </row>
    <row r="141" spans="2:16" ht="12.75" x14ac:dyDescent="0.2">
      <c r="B141" s="149" t="s">
        <v>74</v>
      </c>
      <c r="C141" s="170">
        <v>1158370</v>
      </c>
      <c r="D141" s="170">
        <v>579782</v>
      </c>
      <c r="E141" s="170">
        <v>56259</v>
      </c>
      <c r="F141" s="170">
        <v>36505</v>
      </c>
      <c r="G141" s="170">
        <v>0</v>
      </c>
      <c r="H141" s="15"/>
    </row>
    <row r="142" spans="2:16" ht="12.75" x14ac:dyDescent="0.2">
      <c r="B142" s="149" t="s">
        <v>34</v>
      </c>
      <c r="C142" s="170">
        <v>62592</v>
      </c>
      <c r="D142" s="170">
        <v>23247</v>
      </c>
      <c r="E142" s="170">
        <v>0</v>
      </c>
      <c r="F142" s="170">
        <v>0</v>
      </c>
      <c r="G142" s="170">
        <v>61</v>
      </c>
      <c r="H142" s="15"/>
    </row>
    <row r="143" spans="2:16" ht="12.75" x14ac:dyDescent="0.2">
      <c r="B143" s="149" t="s">
        <v>73</v>
      </c>
      <c r="C143" s="170">
        <v>3083000</v>
      </c>
      <c r="D143" s="170">
        <v>2210000</v>
      </c>
      <c r="E143" s="170">
        <v>599850</v>
      </c>
      <c r="F143" s="170">
        <v>118000</v>
      </c>
      <c r="G143" s="170">
        <v>0</v>
      </c>
      <c r="H143" s="15"/>
    </row>
    <row r="144" spans="2:16" ht="12.75" x14ac:dyDescent="0.2">
      <c r="B144" s="149" t="s">
        <v>72</v>
      </c>
      <c r="C144" s="170">
        <v>1311246</v>
      </c>
      <c r="D144" s="170">
        <v>880223</v>
      </c>
      <c r="E144" s="170">
        <v>280694</v>
      </c>
      <c r="F144" s="170">
        <v>90982</v>
      </c>
      <c r="G144" s="170">
        <v>10669</v>
      </c>
      <c r="H144" s="15"/>
    </row>
    <row r="145" spans="2:8" ht="12.75" x14ac:dyDescent="0.2">
      <c r="B145" s="149" t="s">
        <v>33</v>
      </c>
      <c r="C145" s="170">
        <v>5084229</v>
      </c>
      <c r="D145" s="170">
        <v>2929038</v>
      </c>
      <c r="E145" s="170">
        <v>37697</v>
      </c>
      <c r="F145" s="170">
        <v>89065</v>
      </c>
      <c r="G145" s="170">
        <v>38479</v>
      </c>
      <c r="H145" s="15"/>
    </row>
    <row r="146" spans="2:8" ht="12.75" x14ac:dyDescent="0.2">
      <c r="B146" s="149" t="s">
        <v>43</v>
      </c>
      <c r="C146" s="170">
        <v>1585354</v>
      </c>
      <c r="D146" s="170">
        <v>905833</v>
      </c>
      <c r="E146" s="170">
        <v>48596</v>
      </c>
      <c r="F146" s="170">
        <v>0</v>
      </c>
      <c r="G146" s="170">
        <v>0</v>
      </c>
      <c r="H146" s="15"/>
    </row>
    <row r="147" spans="2:8" ht="12.75" x14ac:dyDescent="0.2">
      <c r="B147" s="149" t="s">
        <v>36</v>
      </c>
      <c r="C147" s="170">
        <v>1396561</v>
      </c>
      <c r="D147" s="170">
        <v>780776</v>
      </c>
      <c r="E147" s="170">
        <v>0</v>
      </c>
      <c r="F147" s="170">
        <v>13920</v>
      </c>
      <c r="G147" s="170">
        <v>0</v>
      </c>
      <c r="H147" s="15"/>
    </row>
    <row r="148" spans="2:8" ht="12.75" x14ac:dyDescent="0.2">
      <c r="B148" s="149" t="s">
        <v>71</v>
      </c>
      <c r="C148" s="170">
        <v>216160</v>
      </c>
      <c r="D148" s="170">
        <v>144896</v>
      </c>
      <c r="E148" s="170">
        <v>1</v>
      </c>
      <c r="F148" s="170">
        <v>22450</v>
      </c>
      <c r="G148" s="170">
        <v>0</v>
      </c>
      <c r="H148" s="15"/>
    </row>
    <row r="149" spans="2:8" ht="12.75" x14ac:dyDescent="0.2">
      <c r="B149" s="149" t="s">
        <v>70</v>
      </c>
      <c r="C149" s="170">
        <v>493237</v>
      </c>
      <c r="D149" s="170">
        <v>317218</v>
      </c>
      <c r="E149" s="171" t="s">
        <v>41</v>
      </c>
      <c r="F149" s="170">
        <v>10227</v>
      </c>
      <c r="G149" s="170">
        <v>1706</v>
      </c>
      <c r="H149" s="15"/>
    </row>
    <row r="150" spans="2:8" ht="12.75" x14ac:dyDescent="0.2">
      <c r="B150" s="149" t="s">
        <v>69</v>
      </c>
      <c r="C150" s="170">
        <v>713814</v>
      </c>
      <c r="D150" s="170">
        <v>434604</v>
      </c>
      <c r="E150" s="170">
        <v>279643</v>
      </c>
      <c r="F150" s="170">
        <v>8000</v>
      </c>
      <c r="G150" s="170">
        <v>7562</v>
      </c>
      <c r="H150" s="15"/>
    </row>
    <row r="151" spans="2:8" ht="12.75" x14ac:dyDescent="0.2">
      <c r="B151" s="149" t="s">
        <v>68</v>
      </c>
      <c r="C151" s="170">
        <v>1110672</v>
      </c>
      <c r="D151" s="170">
        <v>798010</v>
      </c>
      <c r="E151" s="170">
        <v>84580</v>
      </c>
      <c r="F151" s="170">
        <v>0</v>
      </c>
      <c r="G151" s="170">
        <v>0</v>
      </c>
      <c r="H151" s="15"/>
    </row>
    <row r="152" spans="2:8" ht="12.75" x14ac:dyDescent="0.2">
      <c r="B152" s="149" t="s">
        <v>67</v>
      </c>
      <c r="C152" s="170">
        <v>11476321</v>
      </c>
      <c r="D152" s="170">
        <v>6950285</v>
      </c>
      <c r="E152" s="170">
        <v>0</v>
      </c>
      <c r="F152" s="170">
        <v>476238</v>
      </c>
      <c r="G152" s="170">
        <v>0</v>
      </c>
      <c r="H152" s="15"/>
    </row>
    <row r="153" spans="2:8" ht="12.75" x14ac:dyDescent="0.2">
      <c r="B153" s="149" t="s">
        <v>113</v>
      </c>
      <c r="C153" s="170">
        <v>46532</v>
      </c>
      <c r="D153" s="170">
        <v>23529</v>
      </c>
      <c r="E153" s="170">
        <v>39</v>
      </c>
      <c r="F153" s="170">
        <v>0</v>
      </c>
      <c r="G153" s="170">
        <v>6115</v>
      </c>
      <c r="H153" s="15"/>
    </row>
    <row r="154" spans="2:8" ht="12.75" x14ac:dyDescent="0.2">
      <c r="B154" s="149" t="s">
        <v>42</v>
      </c>
      <c r="C154" s="170">
        <v>6480</v>
      </c>
      <c r="D154" s="170">
        <v>4283</v>
      </c>
      <c r="E154" s="170">
        <v>1694</v>
      </c>
      <c r="F154" s="170">
        <v>0</v>
      </c>
      <c r="G154" s="170">
        <v>0</v>
      </c>
      <c r="H154" s="15"/>
    </row>
    <row r="155" spans="2:8" ht="12.75" x14ac:dyDescent="0.2">
      <c r="B155" s="149" t="s">
        <v>66</v>
      </c>
      <c r="C155" s="170">
        <v>793992</v>
      </c>
      <c r="D155" s="170">
        <v>437744</v>
      </c>
      <c r="E155" s="170">
        <v>320537</v>
      </c>
      <c r="F155" s="170">
        <v>0</v>
      </c>
      <c r="G155" s="170">
        <v>0</v>
      </c>
      <c r="H155" s="15"/>
    </row>
    <row r="156" spans="2:8" ht="12.75" x14ac:dyDescent="0.2">
      <c r="B156"/>
      <c r="C156"/>
      <c r="D156"/>
      <c r="E156"/>
      <c r="F156"/>
      <c r="G156"/>
    </row>
    <row r="157" spans="2:8" ht="12.75" x14ac:dyDescent="0.2">
      <c r="B157" s="168" t="s">
        <v>88</v>
      </c>
      <c r="C157"/>
      <c r="D157"/>
      <c r="E157"/>
      <c r="F157"/>
      <c r="G157"/>
    </row>
    <row r="158" spans="2:8" ht="12.75" x14ac:dyDescent="0.2">
      <c r="B158" s="168" t="s">
        <v>41</v>
      </c>
      <c r="C158" s="168" t="s">
        <v>51</v>
      </c>
      <c r="D158"/>
      <c r="E158"/>
      <c r="F158"/>
      <c r="G158"/>
    </row>
  </sheetData>
  <sortState ref="O70:S97">
    <sortCondition descending="1" ref="P70:P97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AJ124"/>
  <sheetViews>
    <sheetView showGridLines="0" zoomScaleNormal="100" workbookViewId="0">
      <selection activeCell="G81" sqref="G81"/>
    </sheetView>
  </sheetViews>
  <sheetFormatPr defaultColWidth="9.140625" defaultRowHeight="12" x14ac:dyDescent="0.2"/>
  <cols>
    <col min="1" max="1" width="15.5703125" style="4" customWidth="1"/>
    <col min="2" max="2" width="13.42578125" style="4" customWidth="1"/>
    <col min="3" max="10" width="9.140625" style="4"/>
    <col min="11" max="11" width="38.42578125" style="4" customWidth="1"/>
    <col min="12" max="12" width="9.5703125" style="4" bestFit="1" customWidth="1"/>
    <col min="13" max="13" width="12.42578125" style="4" customWidth="1"/>
    <col min="14" max="14" width="9.140625" style="4"/>
    <col min="15" max="15" width="14.42578125" style="4" customWidth="1"/>
    <col min="16" max="16" width="15.140625" style="4" bestFit="1" customWidth="1"/>
    <col min="17" max="16384" width="9.140625" style="4"/>
  </cols>
  <sheetData>
    <row r="2" spans="2:4" x14ac:dyDescent="0.2">
      <c r="B2" s="67" t="s">
        <v>260</v>
      </c>
      <c r="C2" s="5"/>
      <c r="D2" s="5"/>
    </row>
    <row r="3" spans="2:4" x14ac:dyDescent="0.2">
      <c r="B3" s="4" t="s">
        <v>181</v>
      </c>
      <c r="C3" s="5"/>
      <c r="D3" s="5"/>
    </row>
    <row r="4" spans="2:4" x14ac:dyDescent="0.2">
      <c r="C4" s="5"/>
      <c r="D4" s="5"/>
    </row>
    <row r="5" spans="2:4" x14ac:dyDescent="0.2">
      <c r="C5" s="5"/>
      <c r="D5" s="5"/>
    </row>
    <row r="6" spans="2:4" x14ac:dyDescent="0.2">
      <c r="C6" s="5"/>
      <c r="D6" s="5"/>
    </row>
    <row r="7" spans="2:4" x14ac:dyDescent="0.2">
      <c r="C7" s="5"/>
      <c r="D7" s="5"/>
    </row>
    <row r="30" spans="11:11" s="48" customFormat="1" x14ac:dyDescent="0.2"/>
    <row r="31" spans="11:11" x14ac:dyDescent="0.2">
      <c r="K31" s="58"/>
    </row>
    <row r="32" spans="11:11" x14ac:dyDescent="0.2">
      <c r="K32" s="58"/>
    </row>
    <row r="33" spans="2:11" ht="18" customHeight="1" x14ac:dyDescent="0.2">
      <c r="K33" s="58"/>
    </row>
    <row r="35" spans="2:11" ht="14.45" customHeight="1" x14ac:dyDescent="0.2"/>
    <row r="36" spans="2:11" x14ac:dyDescent="0.2">
      <c r="B36" s="4" t="s">
        <v>147</v>
      </c>
    </row>
    <row r="37" spans="2:11" x14ac:dyDescent="0.2">
      <c r="B37" s="133" t="s">
        <v>259</v>
      </c>
    </row>
    <row r="38" spans="2:11" x14ac:dyDescent="0.2">
      <c r="B38" s="4" t="s">
        <v>136</v>
      </c>
    </row>
    <row r="54" spans="1:36" x14ac:dyDescent="0.2">
      <c r="F54" s="5"/>
    </row>
    <row r="55" spans="1:36" x14ac:dyDescent="0.2">
      <c r="B55" s="60" t="s">
        <v>130</v>
      </c>
      <c r="F55" s="5"/>
    </row>
    <row r="56" spans="1:36" x14ac:dyDescent="0.2">
      <c r="A56" s="4" t="s">
        <v>236</v>
      </c>
      <c r="B56" s="4" t="s">
        <v>235</v>
      </c>
      <c r="D56" s="21"/>
      <c r="E56" s="11"/>
      <c r="F56" s="2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2">
      <c r="A57" s="4" t="s">
        <v>237</v>
      </c>
      <c r="B57" s="4" t="s">
        <v>238</v>
      </c>
      <c r="D57" s="21"/>
      <c r="E57" s="11"/>
      <c r="F57" s="2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2">
      <c r="D58" s="21"/>
      <c r="E58" s="11"/>
      <c r="F58" s="2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2.75" x14ac:dyDescent="0.2">
      <c r="B59" s="168" t="s">
        <v>206</v>
      </c>
      <c r="C59"/>
      <c r="D59"/>
    </row>
    <row r="60" spans="1:36" ht="12.75" x14ac:dyDescent="0.2">
      <c r="B60"/>
      <c r="C60"/>
      <c r="D60"/>
      <c r="Q60"/>
      <c r="R60"/>
      <c r="S60"/>
    </row>
    <row r="61" spans="1:36" ht="12.75" x14ac:dyDescent="0.2">
      <c r="B61" s="168" t="s">
        <v>64</v>
      </c>
      <c r="C61" s="169" t="s">
        <v>256</v>
      </c>
      <c r="D61"/>
      <c r="Q61"/>
      <c r="R61"/>
      <c r="S61"/>
    </row>
    <row r="62" spans="1:36" ht="12.75" x14ac:dyDescent="0.2">
      <c r="B62" s="168" t="s">
        <v>63</v>
      </c>
      <c r="C62" s="169" t="s">
        <v>257</v>
      </c>
      <c r="D62"/>
      <c r="I62" s="101"/>
      <c r="Q62"/>
      <c r="R62"/>
      <c r="S62"/>
    </row>
    <row r="63" spans="1:36" ht="12.75" x14ac:dyDescent="0.2">
      <c r="B63" s="168" t="s">
        <v>93</v>
      </c>
      <c r="C63" s="168" t="s">
        <v>50</v>
      </c>
      <c r="D63"/>
      <c r="I63" s="101"/>
      <c r="Q63"/>
      <c r="R63"/>
      <c r="S63"/>
    </row>
    <row r="64" spans="1:36" ht="12.75" x14ac:dyDescent="0.2">
      <c r="B64"/>
      <c r="C64"/>
      <c r="D64"/>
      <c r="I64" s="46"/>
      <c r="Q64"/>
      <c r="R64"/>
      <c r="S64"/>
    </row>
    <row r="65" spans="1:19" ht="12.75" x14ac:dyDescent="0.2">
      <c r="B65" s="168" t="s">
        <v>46</v>
      </c>
      <c r="C65" s="168" t="s">
        <v>59</v>
      </c>
      <c r="D65"/>
      <c r="Q65"/>
      <c r="R65"/>
      <c r="S65"/>
    </row>
    <row r="66" spans="1:19" ht="12.75" x14ac:dyDescent="0.2">
      <c r="B66" s="168" t="s">
        <v>118</v>
      </c>
      <c r="C66" s="168" t="s">
        <v>62</v>
      </c>
      <c r="D66"/>
      <c r="O66" s="33"/>
      <c r="P66" s="33"/>
      <c r="Q66" s="163"/>
      <c r="R66"/>
      <c r="S66"/>
    </row>
    <row r="67" spans="1:19" ht="12.75" x14ac:dyDescent="0.2">
      <c r="B67" s="168" t="s">
        <v>47</v>
      </c>
      <c r="C67" s="168" t="s">
        <v>157</v>
      </c>
      <c r="D67"/>
      <c r="K67" s="57" t="s">
        <v>239</v>
      </c>
      <c r="O67" s="33"/>
      <c r="P67" s="33"/>
      <c r="Q67" s="163"/>
      <c r="R67"/>
      <c r="S67"/>
    </row>
    <row r="68" spans="1:19" ht="12.75" x14ac:dyDescent="0.2">
      <c r="B68"/>
      <c r="C68"/>
      <c r="D68"/>
      <c r="G68" s="33"/>
      <c r="H68" s="33"/>
      <c r="I68" s="33"/>
      <c r="J68" s="15"/>
      <c r="O68" s="33"/>
      <c r="P68" s="33"/>
      <c r="Q68" s="163"/>
      <c r="R68"/>
      <c r="S68"/>
    </row>
    <row r="69" spans="1:19" ht="12.75" x14ac:dyDescent="0.2">
      <c r="B69" s="152" t="s">
        <v>48</v>
      </c>
      <c r="C69" s="152" t="s">
        <v>61</v>
      </c>
      <c r="D69" s="152" t="s">
        <v>31</v>
      </c>
      <c r="G69" s="46"/>
      <c r="H69" s="46"/>
      <c r="I69" s="46"/>
      <c r="J69" s="15"/>
      <c r="K69" s="102" t="s">
        <v>45</v>
      </c>
      <c r="L69" s="102">
        <v>2015</v>
      </c>
      <c r="M69" s="102">
        <v>2015</v>
      </c>
      <c r="O69" s="168"/>
      <c r="P69" s="168"/>
      <c r="Q69" s="168"/>
      <c r="R69"/>
      <c r="S69"/>
    </row>
    <row r="70" spans="1:19" ht="12.75" x14ac:dyDescent="0.2">
      <c r="B70" s="210" t="s">
        <v>45</v>
      </c>
      <c r="C70" s="152" t="s">
        <v>207</v>
      </c>
      <c r="D70" s="152" t="s">
        <v>207</v>
      </c>
      <c r="G70" s="53"/>
      <c r="H70" s="53"/>
      <c r="I70" s="53"/>
      <c r="J70" s="103"/>
      <c r="K70" s="102" t="s">
        <v>48</v>
      </c>
      <c r="L70" s="102" t="s">
        <v>153</v>
      </c>
      <c r="M70" s="102" t="s">
        <v>151</v>
      </c>
      <c r="O70" s="168"/>
      <c r="P70" s="168"/>
      <c r="Q70" s="168"/>
      <c r="R70"/>
      <c r="S70"/>
    </row>
    <row r="71" spans="1:19" ht="12.75" x14ac:dyDescent="0.2">
      <c r="A71" s="168"/>
      <c r="B71" s="182" t="s">
        <v>195</v>
      </c>
      <c r="C71" s="4">
        <v>169.68</v>
      </c>
      <c r="D71" s="4">
        <v>113.95</v>
      </c>
      <c r="G71" s="150"/>
      <c r="H71" s="221"/>
      <c r="I71" s="221"/>
      <c r="J71" s="15"/>
      <c r="K71" s="96" t="s">
        <v>160</v>
      </c>
      <c r="L71" s="4">
        <v>169.68</v>
      </c>
      <c r="M71" s="4">
        <v>113.95</v>
      </c>
      <c r="O71" s="168"/>
      <c r="P71" s="196"/>
      <c r="Q71" s="196"/>
      <c r="R71"/>
      <c r="S71"/>
    </row>
    <row r="72" spans="1:19" ht="12.75" x14ac:dyDescent="0.2">
      <c r="A72" s="168"/>
      <c r="B72" s="182" t="s">
        <v>86</v>
      </c>
      <c r="C72" s="234">
        <v>157.13</v>
      </c>
      <c r="D72" s="155">
        <v>128.71</v>
      </c>
      <c r="G72" s="150"/>
      <c r="H72" s="221"/>
      <c r="I72" s="221"/>
      <c r="J72" s="15"/>
      <c r="O72" s="168"/>
      <c r="P72" s="196"/>
      <c r="Q72" s="196"/>
      <c r="R72"/>
      <c r="S72"/>
    </row>
    <row r="73" spans="1:19" ht="12.75" x14ac:dyDescent="0.2">
      <c r="A73" s="168"/>
      <c r="B73" s="182" t="s">
        <v>35</v>
      </c>
      <c r="C73" s="234">
        <v>59.08</v>
      </c>
      <c r="D73" s="155">
        <v>37.700000000000003</v>
      </c>
      <c r="G73" s="150"/>
      <c r="H73" s="221"/>
      <c r="I73" s="221"/>
      <c r="J73" s="15"/>
      <c r="K73" s="190" t="s">
        <v>112</v>
      </c>
      <c r="L73" s="234">
        <v>220.55</v>
      </c>
      <c r="M73" s="155">
        <v>155.86000000000001</v>
      </c>
      <c r="O73" s="168"/>
      <c r="P73" s="196"/>
      <c r="Q73" s="197"/>
      <c r="R73"/>
      <c r="S73"/>
    </row>
    <row r="74" spans="1:19" ht="12.75" x14ac:dyDescent="0.2">
      <c r="A74" s="168"/>
      <c r="B74" s="227" t="s">
        <v>225</v>
      </c>
      <c r="C74" s="234">
        <v>108.82</v>
      </c>
      <c r="D74" s="156">
        <v>81.96</v>
      </c>
      <c r="G74" s="150"/>
      <c r="H74" s="221"/>
      <c r="I74" s="221"/>
      <c r="K74" s="182" t="s">
        <v>75</v>
      </c>
      <c r="L74" s="234">
        <v>219.41</v>
      </c>
      <c r="M74" s="155">
        <v>134.87</v>
      </c>
      <c r="O74" s="168"/>
      <c r="P74" s="196"/>
      <c r="Q74" s="196"/>
      <c r="R74"/>
      <c r="S74"/>
    </row>
    <row r="75" spans="1:19" ht="12.75" x14ac:dyDescent="0.2">
      <c r="A75" s="168"/>
      <c r="B75" s="182" t="s">
        <v>84</v>
      </c>
      <c r="C75" s="234">
        <v>163.29</v>
      </c>
      <c r="D75" s="155">
        <v>129.01</v>
      </c>
      <c r="G75" s="150"/>
      <c r="H75" s="221"/>
      <c r="I75" s="221"/>
      <c r="K75" s="182" t="s">
        <v>78</v>
      </c>
      <c r="L75" s="234">
        <v>209.54</v>
      </c>
      <c r="M75" s="155">
        <v>140.22</v>
      </c>
      <c r="O75" s="168"/>
      <c r="P75" s="196"/>
      <c r="Q75" s="196"/>
      <c r="R75"/>
      <c r="S75"/>
    </row>
    <row r="76" spans="1:19" ht="12.75" x14ac:dyDescent="0.2">
      <c r="A76" s="168"/>
      <c r="B76" s="182" t="s">
        <v>89</v>
      </c>
      <c r="C76" s="234">
        <v>220.55</v>
      </c>
      <c r="D76" s="155">
        <v>155.86000000000001</v>
      </c>
      <c r="G76" s="150"/>
      <c r="H76" s="221"/>
      <c r="I76" s="221"/>
      <c r="K76" s="182" t="s">
        <v>82</v>
      </c>
      <c r="L76" s="234">
        <v>208.46</v>
      </c>
      <c r="M76" s="155">
        <v>139.59</v>
      </c>
      <c r="O76" s="168"/>
      <c r="P76" s="196"/>
      <c r="Q76" s="196"/>
      <c r="R76"/>
      <c r="S76"/>
    </row>
    <row r="77" spans="1:19" ht="12.75" x14ac:dyDescent="0.2">
      <c r="A77" s="168"/>
      <c r="B77" s="182" t="s">
        <v>83</v>
      </c>
      <c r="C77" s="234">
        <v>169.33</v>
      </c>
      <c r="D77" s="155">
        <v>94.86</v>
      </c>
      <c r="G77" s="150"/>
      <c r="H77" s="221"/>
      <c r="I77" s="221"/>
      <c r="K77" s="182" t="s">
        <v>79</v>
      </c>
      <c r="L77" s="234">
        <v>189.69</v>
      </c>
      <c r="M77" s="155">
        <v>125.28</v>
      </c>
      <c r="O77" s="168"/>
      <c r="P77" s="196"/>
      <c r="Q77" s="196"/>
      <c r="R77"/>
      <c r="S77"/>
    </row>
    <row r="78" spans="1:19" ht="12.75" x14ac:dyDescent="0.2">
      <c r="A78" s="168"/>
      <c r="B78" s="182" t="s">
        <v>82</v>
      </c>
      <c r="C78" s="234">
        <v>208.46</v>
      </c>
      <c r="D78" s="155">
        <v>139.59</v>
      </c>
      <c r="G78" s="150"/>
      <c r="H78" s="221"/>
      <c r="I78" s="221"/>
      <c r="K78" s="182" t="s">
        <v>73</v>
      </c>
      <c r="L78" s="234">
        <v>184.38</v>
      </c>
      <c r="M78" s="155">
        <v>133.94</v>
      </c>
      <c r="O78" s="168"/>
      <c r="P78" s="196"/>
      <c r="Q78" s="196"/>
      <c r="R78"/>
      <c r="S78"/>
    </row>
    <row r="79" spans="1:19" ht="12.75" x14ac:dyDescent="0.2">
      <c r="A79" s="168"/>
      <c r="B79" s="190" t="s">
        <v>81</v>
      </c>
      <c r="C79" s="4">
        <v>69.81</v>
      </c>
      <c r="D79" s="4">
        <v>46.15</v>
      </c>
      <c r="G79" s="150"/>
      <c r="H79" s="221"/>
      <c r="I79" s="221"/>
      <c r="K79" s="182" t="s">
        <v>67</v>
      </c>
      <c r="L79" s="234">
        <v>174.96</v>
      </c>
      <c r="M79" s="155">
        <v>113.19</v>
      </c>
      <c r="O79" s="168"/>
      <c r="P79" s="168"/>
      <c r="Q79" s="168"/>
      <c r="R79"/>
      <c r="S79"/>
    </row>
    <row r="80" spans="1:19" ht="12.75" x14ac:dyDescent="0.2">
      <c r="A80" s="168"/>
      <c r="B80" s="182" t="s">
        <v>80</v>
      </c>
      <c r="C80" s="234">
        <v>155.55000000000001</v>
      </c>
      <c r="D80" s="155">
        <v>109.41</v>
      </c>
      <c r="G80" s="150"/>
      <c r="H80" s="221"/>
      <c r="I80" s="221"/>
      <c r="K80" s="182" t="s">
        <v>83</v>
      </c>
      <c r="L80" s="155">
        <v>169.33</v>
      </c>
      <c r="M80" s="155">
        <v>94.86</v>
      </c>
      <c r="O80" s="168"/>
      <c r="P80" s="196"/>
      <c r="Q80" s="196"/>
      <c r="R80"/>
      <c r="S80"/>
    </row>
    <row r="81" spans="1:19" ht="12.75" x14ac:dyDescent="0.2">
      <c r="A81" s="168"/>
      <c r="B81" s="182" t="s">
        <v>79</v>
      </c>
      <c r="C81" s="234">
        <v>189.69</v>
      </c>
      <c r="D81" s="155">
        <v>125.28</v>
      </c>
      <c r="G81" s="150"/>
      <c r="H81" s="221"/>
      <c r="I81" s="221"/>
      <c r="K81" s="182" t="s">
        <v>84</v>
      </c>
      <c r="L81" s="234">
        <v>163.29</v>
      </c>
      <c r="M81" s="155">
        <v>129.01</v>
      </c>
      <c r="O81" s="168"/>
      <c r="P81" s="196"/>
      <c r="Q81" s="196"/>
      <c r="R81"/>
      <c r="S81"/>
    </row>
    <row r="82" spans="1:19" ht="12.75" x14ac:dyDescent="0.2">
      <c r="A82" s="168"/>
      <c r="B82" s="182" t="s">
        <v>119</v>
      </c>
      <c r="C82" s="234">
        <v>54.99</v>
      </c>
      <c r="D82" s="155">
        <v>30.1</v>
      </c>
      <c r="G82" s="150"/>
      <c r="H82" s="221"/>
      <c r="I82" s="221"/>
      <c r="K82" s="182" t="s">
        <v>43</v>
      </c>
      <c r="L82" s="234">
        <v>160.18</v>
      </c>
      <c r="M82" s="155">
        <v>97.61</v>
      </c>
      <c r="O82" s="168"/>
      <c r="P82" s="196"/>
      <c r="Q82" s="197"/>
      <c r="R82"/>
      <c r="S82"/>
    </row>
    <row r="83" spans="1:19" ht="12.75" x14ac:dyDescent="0.2">
      <c r="A83" s="168"/>
      <c r="B83" s="182" t="s">
        <v>78</v>
      </c>
      <c r="C83" s="234">
        <v>209.54</v>
      </c>
      <c r="D83" s="155">
        <v>140.22</v>
      </c>
      <c r="G83" s="150"/>
      <c r="H83" s="221"/>
      <c r="I83" s="221"/>
      <c r="K83" s="182" t="s">
        <v>86</v>
      </c>
      <c r="L83" s="234">
        <v>157.13</v>
      </c>
      <c r="M83" s="155">
        <v>128.71</v>
      </c>
      <c r="O83" s="168"/>
      <c r="P83" s="196"/>
      <c r="Q83" s="196"/>
      <c r="R83"/>
      <c r="S83"/>
    </row>
    <row r="84" spans="1:19" ht="12.75" x14ac:dyDescent="0.2">
      <c r="A84" s="168"/>
      <c r="B84" s="237" t="s">
        <v>77</v>
      </c>
      <c r="C84" s="235">
        <v>85.97</v>
      </c>
      <c r="D84" s="142">
        <v>51.4</v>
      </c>
      <c r="G84" s="157"/>
      <c r="H84" s="220"/>
      <c r="I84" s="220"/>
      <c r="K84" s="182" t="s">
        <v>80</v>
      </c>
      <c r="L84" s="234">
        <v>155.55000000000001</v>
      </c>
      <c r="M84" s="155">
        <v>109.41</v>
      </c>
      <c r="O84" s="168"/>
      <c r="P84" s="168"/>
      <c r="Q84" s="168"/>
      <c r="R84"/>
      <c r="S84"/>
    </row>
    <row r="85" spans="1:19" ht="12.75" x14ac:dyDescent="0.2">
      <c r="A85" s="168"/>
      <c r="B85" s="182" t="s">
        <v>32</v>
      </c>
      <c r="C85" s="236">
        <v>118.2</v>
      </c>
      <c r="D85" s="155">
        <v>68.150000000000006</v>
      </c>
      <c r="G85" s="150"/>
      <c r="H85" s="221"/>
      <c r="I85" s="221"/>
      <c r="K85" s="182" t="s">
        <v>72</v>
      </c>
      <c r="L85" s="234">
        <v>153.46</v>
      </c>
      <c r="M85" s="155">
        <v>102.58</v>
      </c>
      <c r="O85" s="168"/>
      <c r="P85" s="197"/>
      <c r="Q85" s="196"/>
      <c r="R85"/>
      <c r="S85"/>
    </row>
    <row r="86" spans="1:19" ht="12.75" x14ac:dyDescent="0.2">
      <c r="A86" s="168"/>
      <c r="B86" s="182" t="s">
        <v>76</v>
      </c>
      <c r="C86" s="234">
        <v>127.39</v>
      </c>
      <c r="D86" s="155">
        <v>88.51</v>
      </c>
      <c r="G86" s="150"/>
      <c r="H86" s="221"/>
      <c r="I86" s="221"/>
      <c r="K86" s="182" t="s">
        <v>33</v>
      </c>
      <c r="L86" s="234">
        <v>148.58000000000001</v>
      </c>
      <c r="M86" s="155">
        <v>86.11</v>
      </c>
      <c r="O86" s="168"/>
      <c r="P86" s="196"/>
      <c r="Q86" s="196"/>
      <c r="R86"/>
      <c r="S86"/>
    </row>
    <row r="87" spans="1:19" ht="12.75" x14ac:dyDescent="0.2">
      <c r="A87" s="168"/>
      <c r="B87" s="182" t="s">
        <v>75</v>
      </c>
      <c r="C87" s="234">
        <v>219.41</v>
      </c>
      <c r="D87" s="155">
        <v>134.87</v>
      </c>
      <c r="G87" s="150"/>
      <c r="H87" s="221"/>
      <c r="I87" s="221"/>
      <c r="K87" s="183" t="s">
        <v>34</v>
      </c>
      <c r="L87" s="4">
        <v>146.97999999999999</v>
      </c>
      <c r="M87" s="4">
        <v>58.29</v>
      </c>
      <c r="O87" s="168"/>
      <c r="P87" s="196"/>
      <c r="Q87" s="196"/>
      <c r="R87"/>
      <c r="S87"/>
    </row>
    <row r="88" spans="1:19" ht="12.75" x14ac:dyDescent="0.2">
      <c r="A88" s="168"/>
      <c r="B88" s="182" t="s">
        <v>74</v>
      </c>
      <c r="C88" s="234">
        <v>121.78</v>
      </c>
      <c r="D88" s="156">
        <v>60.56</v>
      </c>
      <c r="G88" s="150"/>
      <c r="H88" s="162"/>
      <c r="I88" s="221"/>
      <c r="K88" s="182" t="s">
        <v>68</v>
      </c>
      <c r="L88" s="234">
        <v>132.41</v>
      </c>
      <c r="M88" s="155">
        <v>90.32</v>
      </c>
      <c r="O88" s="168"/>
      <c r="P88" s="196"/>
      <c r="Q88" s="196"/>
      <c r="R88"/>
      <c r="S88"/>
    </row>
    <row r="89" spans="1:19" ht="12.75" x14ac:dyDescent="0.2">
      <c r="A89" s="168"/>
      <c r="B89" s="183" t="s">
        <v>34</v>
      </c>
      <c r="C89" s="4">
        <v>146.97999999999999</v>
      </c>
      <c r="D89" s="4">
        <v>58.29</v>
      </c>
      <c r="G89" s="150"/>
      <c r="H89" s="221"/>
      <c r="I89" s="222"/>
      <c r="K89" s="182" t="s">
        <v>69</v>
      </c>
      <c r="L89" s="234">
        <v>129.19</v>
      </c>
      <c r="M89" s="155">
        <v>83.54</v>
      </c>
      <c r="O89" s="168"/>
      <c r="P89" s="168"/>
      <c r="Q89" s="168"/>
      <c r="R89"/>
      <c r="S89"/>
    </row>
    <row r="90" spans="1:19" ht="12.75" x14ac:dyDescent="0.2">
      <c r="A90" s="168"/>
      <c r="B90" s="182" t="s">
        <v>73</v>
      </c>
      <c r="C90" s="234">
        <v>184.38</v>
      </c>
      <c r="D90" s="155">
        <v>133.94</v>
      </c>
      <c r="G90" s="150"/>
      <c r="H90" s="221"/>
      <c r="I90" s="221"/>
      <c r="K90" s="182" t="s">
        <v>76</v>
      </c>
      <c r="L90" s="155">
        <v>127.39</v>
      </c>
      <c r="M90" s="155">
        <v>88.51</v>
      </c>
      <c r="O90" s="168"/>
      <c r="P90" s="196"/>
      <c r="Q90" s="196"/>
      <c r="R90"/>
      <c r="S90"/>
    </row>
    <row r="91" spans="1:19" ht="12.75" x14ac:dyDescent="0.2">
      <c r="A91" s="168"/>
      <c r="B91" s="182" t="s">
        <v>72</v>
      </c>
      <c r="C91" s="234">
        <v>153.46</v>
      </c>
      <c r="D91" s="155">
        <v>102.58</v>
      </c>
      <c r="G91" s="150"/>
      <c r="H91" s="221"/>
      <c r="I91" s="221"/>
      <c r="K91" s="182" t="s">
        <v>74</v>
      </c>
      <c r="L91" s="234">
        <v>121.78</v>
      </c>
      <c r="M91" s="156">
        <v>60.56</v>
      </c>
      <c r="O91" s="168"/>
      <c r="P91" s="196"/>
      <c r="Q91" s="196"/>
      <c r="R91"/>
      <c r="S91"/>
    </row>
    <row r="92" spans="1:19" ht="12.75" x14ac:dyDescent="0.2">
      <c r="A92" s="168"/>
      <c r="B92" s="182" t="s">
        <v>33</v>
      </c>
      <c r="C92" s="234">
        <v>148.58000000000001</v>
      </c>
      <c r="D92" s="155">
        <v>86.11</v>
      </c>
      <c r="G92" s="150"/>
      <c r="H92" s="221"/>
      <c r="I92" s="222"/>
      <c r="K92" s="182" t="s">
        <v>32</v>
      </c>
      <c r="L92" s="236">
        <v>118.2</v>
      </c>
      <c r="M92" s="155">
        <v>68.150000000000006</v>
      </c>
      <c r="O92" s="168"/>
      <c r="P92" s="196"/>
      <c r="Q92" s="196"/>
      <c r="R92"/>
      <c r="S92"/>
    </row>
    <row r="93" spans="1:19" ht="12.75" x14ac:dyDescent="0.2">
      <c r="A93" s="168"/>
      <c r="B93" s="182" t="s">
        <v>43</v>
      </c>
      <c r="C93" s="234">
        <v>160.18</v>
      </c>
      <c r="D93" s="155">
        <v>97.61</v>
      </c>
      <c r="G93" s="150"/>
      <c r="H93" s="221"/>
      <c r="I93" s="221"/>
      <c r="K93" s="227" t="s">
        <v>225</v>
      </c>
      <c r="L93" s="234">
        <v>108.82</v>
      </c>
      <c r="M93" s="156">
        <v>81.96</v>
      </c>
      <c r="O93" s="168"/>
      <c r="P93" s="196"/>
      <c r="Q93" s="196"/>
      <c r="R93"/>
      <c r="S93"/>
    </row>
    <row r="94" spans="1:19" ht="12.75" x14ac:dyDescent="0.2">
      <c r="A94" s="168"/>
      <c r="B94" s="190" t="s">
        <v>36</v>
      </c>
      <c r="C94" s="4">
        <v>68.53</v>
      </c>
      <c r="D94" s="4">
        <v>41.37</v>
      </c>
      <c r="G94" s="157"/>
      <c r="H94" s="220"/>
      <c r="I94" s="220"/>
      <c r="K94" s="182" t="s">
        <v>71</v>
      </c>
      <c r="L94" s="234">
        <v>108.04</v>
      </c>
      <c r="M94" s="155">
        <v>75.010000000000005</v>
      </c>
      <c r="O94" s="168"/>
      <c r="P94" s="168"/>
      <c r="Q94" s="168"/>
      <c r="R94"/>
      <c r="S94"/>
    </row>
    <row r="95" spans="1:19" ht="12.75" x14ac:dyDescent="0.2">
      <c r="A95" s="168"/>
      <c r="B95" s="182" t="s">
        <v>71</v>
      </c>
      <c r="C95" s="234">
        <v>108.04</v>
      </c>
      <c r="D95" s="155">
        <v>75.010000000000005</v>
      </c>
      <c r="G95" s="150"/>
      <c r="H95" s="221"/>
      <c r="I95" s="222"/>
      <c r="K95" s="182" t="s">
        <v>70</v>
      </c>
      <c r="L95" s="234">
        <v>95.35</v>
      </c>
      <c r="M95" s="155">
        <v>62.78</v>
      </c>
      <c r="O95" s="168"/>
      <c r="P95" s="196"/>
      <c r="Q95" s="196"/>
      <c r="R95"/>
      <c r="S95"/>
    </row>
    <row r="96" spans="1:19" ht="12.75" x14ac:dyDescent="0.2">
      <c r="A96" s="168"/>
      <c r="B96" s="182" t="s">
        <v>70</v>
      </c>
      <c r="C96" s="234">
        <v>95.35</v>
      </c>
      <c r="D96" s="155">
        <v>62.78</v>
      </c>
      <c r="G96" s="150"/>
      <c r="H96" s="221"/>
      <c r="I96" s="221"/>
      <c r="K96" s="237" t="s">
        <v>161</v>
      </c>
      <c r="L96" s="235">
        <v>85.97</v>
      </c>
      <c r="M96" s="142">
        <v>51.4</v>
      </c>
      <c r="O96" s="168"/>
      <c r="P96" s="196"/>
      <c r="Q96" s="196"/>
      <c r="R96"/>
      <c r="S96"/>
    </row>
    <row r="97" spans="1:19" ht="12.75" x14ac:dyDescent="0.2">
      <c r="A97" s="168"/>
      <c r="B97" s="182" t="s">
        <v>69</v>
      </c>
      <c r="C97" s="234">
        <v>129.19</v>
      </c>
      <c r="D97" s="155">
        <v>83.54</v>
      </c>
      <c r="G97" s="150"/>
      <c r="H97" s="221"/>
      <c r="I97" s="221"/>
      <c r="K97" s="190" t="s">
        <v>81</v>
      </c>
      <c r="L97" s="234">
        <v>69.81</v>
      </c>
      <c r="M97" s="156">
        <v>46.15</v>
      </c>
      <c r="O97" s="168"/>
      <c r="P97" s="196"/>
      <c r="Q97" s="196"/>
      <c r="R97"/>
      <c r="S97"/>
    </row>
    <row r="98" spans="1:19" ht="12.75" x14ac:dyDescent="0.2">
      <c r="A98" s="168"/>
      <c r="B98" s="182" t="s">
        <v>68</v>
      </c>
      <c r="C98" s="234">
        <v>132.41</v>
      </c>
      <c r="D98" s="155">
        <v>90.32</v>
      </c>
      <c r="G98" s="150"/>
      <c r="H98" s="221"/>
      <c r="I98" s="221"/>
      <c r="K98" s="190" t="s">
        <v>36</v>
      </c>
      <c r="L98" s="236">
        <v>68.53</v>
      </c>
      <c r="M98" s="155">
        <v>41.37</v>
      </c>
      <c r="O98" s="168"/>
      <c r="P98" s="196"/>
      <c r="Q98" s="196"/>
      <c r="R98"/>
      <c r="S98"/>
    </row>
    <row r="99" spans="1:19" ht="12.75" x14ac:dyDescent="0.2">
      <c r="A99" s="168"/>
      <c r="B99" s="182" t="s">
        <v>67</v>
      </c>
      <c r="C99" s="234">
        <v>174.96</v>
      </c>
      <c r="D99" s="155">
        <v>113.19</v>
      </c>
      <c r="K99" s="182" t="s">
        <v>35</v>
      </c>
      <c r="L99" s="234">
        <v>59.08</v>
      </c>
      <c r="M99" s="155">
        <v>37.700000000000003</v>
      </c>
      <c r="O99" s="168"/>
      <c r="P99" s="196"/>
      <c r="Q99" s="196"/>
      <c r="R99"/>
      <c r="S99"/>
    </row>
    <row r="100" spans="1:19" ht="12.75" x14ac:dyDescent="0.2">
      <c r="A100" s="168"/>
      <c r="B100" s="182" t="s">
        <v>113</v>
      </c>
      <c r="C100" s="234">
        <v>145.88999999999999</v>
      </c>
      <c r="D100" s="155">
        <v>75.28</v>
      </c>
      <c r="K100" s="182" t="s">
        <v>119</v>
      </c>
      <c r="L100" s="234">
        <v>54.99</v>
      </c>
      <c r="M100" s="155">
        <v>30.1</v>
      </c>
      <c r="O100" s="168"/>
      <c r="P100" s="196"/>
      <c r="Q100" s="196"/>
      <c r="R100"/>
      <c r="S100"/>
    </row>
    <row r="101" spans="1:19" ht="12.75" x14ac:dyDescent="0.2">
      <c r="A101" s="168"/>
      <c r="B101" s="182" t="s">
        <v>42</v>
      </c>
      <c r="C101" s="234">
        <v>165.74</v>
      </c>
      <c r="D101" s="155">
        <v>109.13</v>
      </c>
      <c r="O101" s="168"/>
      <c r="P101" s="196"/>
      <c r="Q101" s="196"/>
      <c r="R101"/>
      <c r="S101"/>
    </row>
    <row r="102" spans="1:19" ht="12.75" x14ac:dyDescent="0.2">
      <c r="A102" s="168"/>
      <c r="B102" s="182" t="s">
        <v>66</v>
      </c>
      <c r="C102" s="234">
        <v>152.69999999999999</v>
      </c>
      <c r="D102" s="155">
        <v>87.38</v>
      </c>
      <c r="K102" s="182" t="s">
        <v>42</v>
      </c>
      <c r="L102" s="234">
        <v>165.74</v>
      </c>
      <c r="M102" s="155">
        <v>109.13</v>
      </c>
      <c r="O102" s="168"/>
      <c r="P102" s="197"/>
      <c r="Q102" s="196"/>
      <c r="R102"/>
      <c r="S102"/>
    </row>
    <row r="103" spans="1:19" ht="12.75" x14ac:dyDescent="0.2">
      <c r="B103"/>
      <c r="C103"/>
      <c r="D103"/>
      <c r="K103" s="182" t="s">
        <v>66</v>
      </c>
      <c r="L103" s="234">
        <v>152.69999999999999</v>
      </c>
      <c r="M103" s="155">
        <v>87.38</v>
      </c>
      <c r="R103"/>
      <c r="S103"/>
    </row>
    <row r="104" spans="1:19" ht="12.75" x14ac:dyDescent="0.2">
      <c r="B104" s="150" t="s">
        <v>88</v>
      </c>
      <c r="C104"/>
      <c r="D104"/>
      <c r="K104" s="182" t="s">
        <v>113</v>
      </c>
      <c r="L104" s="234">
        <v>145.88999999999999</v>
      </c>
      <c r="M104" s="155">
        <v>75.28</v>
      </c>
    </row>
    <row r="105" spans="1:19" ht="12.75" x14ac:dyDescent="0.2">
      <c r="B105" s="150" t="s">
        <v>41</v>
      </c>
      <c r="C105" s="150" t="s">
        <v>51</v>
      </c>
      <c r="D105"/>
    </row>
    <row r="108" spans="1:19" ht="12.75" x14ac:dyDescent="0.2">
      <c r="J108" s="150"/>
      <c r="K108" s="163"/>
      <c r="L108" s="163"/>
      <c r="M108" s="163"/>
      <c r="N108" s="163"/>
    </row>
    <row r="109" spans="1:19" ht="12.75" x14ac:dyDescent="0.2">
      <c r="B109" s="57" t="s">
        <v>240</v>
      </c>
      <c r="J109" s="163"/>
      <c r="K109" s="163"/>
      <c r="L109" s="163"/>
      <c r="M109" s="163"/>
      <c r="N109" s="163"/>
    </row>
    <row r="110" spans="1:19" ht="12.75" x14ac:dyDescent="0.2">
      <c r="J110" s="150"/>
      <c r="K110" s="151"/>
      <c r="L110" s="163"/>
      <c r="M110" s="163"/>
      <c r="N110" s="163"/>
    </row>
    <row r="111" spans="1:19" ht="14.25" x14ac:dyDescent="0.2">
      <c r="B111" s="240" t="s">
        <v>206</v>
      </c>
      <c r="C111" s="239"/>
      <c r="D111" s="239"/>
      <c r="J111" s="150"/>
      <c r="K111" s="151"/>
      <c r="L111" s="163"/>
      <c r="M111" s="163"/>
      <c r="N111" s="163"/>
    </row>
    <row r="112" spans="1:19" ht="12.75" x14ac:dyDescent="0.2">
      <c r="B112" s="92"/>
      <c r="C112" s="219"/>
      <c r="D112" s="219"/>
      <c r="E112" s="33"/>
      <c r="J112" s="150"/>
      <c r="K112" s="150"/>
      <c r="L112" s="163"/>
      <c r="M112" s="163"/>
      <c r="N112" s="163"/>
    </row>
    <row r="113" spans="2:16" ht="14.25" x14ac:dyDescent="0.2">
      <c r="B113" s="240" t="s">
        <v>64</v>
      </c>
      <c r="C113" s="169" t="s">
        <v>256</v>
      </c>
      <c r="D113" s="239"/>
      <c r="E113" s="33"/>
      <c r="J113" s="163"/>
      <c r="K113" s="163"/>
      <c r="L113" s="163"/>
      <c r="M113" s="163"/>
      <c r="N113" s="163"/>
      <c r="O113" s="163"/>
      <c r="P113"/>
    </row>
    <row r="114" spans="2:16" ht="14.25" x14ac:dyDescent="0.2">
      <c r="B114" s="240" t="s">
        <v>63</v>
      </c>
      <c r="C114" s="169" t="s">
        <v>257</v>
      </c>
      <c r="D114" s="239"/>
      <c r="E114" s="33"/>
      <c r="J114" s="150"/>
      <c r="K114" s="150"/>
      <c r="L114" s="163"/>
      <c r="M114" s="163"/>
      <c r="N114" s="163"/>
      <c r="O114" s="163"/>
      <c r="P114"/>
    </row>
    <row r="115" spans="2:16" ht="14.25" x14ac:dyDescent="0.2">
      <c r="B115" s="240" t="s">
        <v>93</v>
      </c>
      <c r="C115" s="240" t="s">
        <v>50</v>
      </c>
      <c r="D115" s="239"/>
      <c r="E115" s="33"/>
      <c r="J115" s="150"/>
      <c r="K115" s="150"/>
      <c r="L115" s="163"/>
      <c r="M115" s="163"/>
      <c r="N115" s="163"/>
      <c r="O115" s="163"/>
      <c r="P115"/>
    </row>
    <row r="116" spans="2:16" ht="12.75" x14ac:dyDescent="0.2">
      <c r="B116" s="92"/>
      <c r="C116" s="92"/>
      <c r="D116" s="219"/>
      <c r="E116" s="33"/>
      <c r="J116" s="150"/>
      <c r="K116" s="150"/>
      <c r="L116" s="163"/>
      <c r="M116" s="163"/>
      <c r="N116" s="163"/>
      <c r="O116" s="163"/>
      <c r="P116"/>
    </row>
    <row r="117" spans="2:16" ht="14.25" x14ac:dyDescent="0.2">
      <c r="B117" s="240" t="s">
        <v>46</v>
      </c>
      <c r="C117" s="240" t="s">
        <v>59</v>
      </c>
      <c r="D117" s="239"/>
      <c r="E117" s="33"/>
      <c r="J117" s="163"/>
      <c r="K117" s="163"/>
      <c r="L117" s="163"/>
      <c r="M117" s="163"/>
      <c r="N117" s="163"/>
      <c r="O117" s="163"/>
      <c r="P117"/>
    </row>
    <row r="118" spans="2:16" ht="14.25" x14ac:dyDescent="0.2">
      <c r="B118" s="240" t="s">
        <v>118</v>
      </c>
      <c r="C118" s="240" t="s">
        <v>62</v>
      </c>
      <c r="D118" s="239"/>
      <c r="E118" s="33"/>
      <c r="J118" s="150"/>
      <c r="K118" s="150"/>
      <c r="L118" s="150"/>
      <c r="M118" s="163"/>
      <c r="N118" s="163"/>
      <c r="O118" s="163"/>
      <c r="P118"/>
    </row>
    <row r="119" spans="2:16" ht="14.25" x14ac:dyDescent="0.2">
      <c r="B119" s="240" t="s">
        <v>47</v>
      </c>
      <c r="C119" s="240" t="s">
        <v>157</v>
      </c>
      <c r="D119" s="239"/>
      <c r="E119" s="33"/>
      <c r="J119" s="150"/>
      <c r="K119" s="150"/>
      <c r="L119" s="150"/>
      <c r="M119" s="163"/>
      <c r="N119" s="163"/>
      <c r="O119" s="163"/>
      <c r="P119"/>
    </row>
    <row r="120" spans="2:16" ht="12.75" x14ac:dyDescent="0.2">
      <c r="B120" s="92"/>
      <c r="C120" s="92"/>
      <c r="D120" s="219"/>
      <c r="E120" s="33"/>
      <c r="J120" s="150"/>
      <c r="K120" s="221"/>
      <c r="L120" s="221"/>
      <c r="M120" s="163"/>
      <c r="N120" s="163"/>
      <c r="O120" s="163"/>
      <c r="P120"/>
    </row>
    <row r="121" spans="2:16" ht="12.75" x14ac:dyDescent="0.2">
      <c r="B121" s="241" t="s">
        <v>48</v>
      </c>
      <c r="C121" s="241" t="s">
        <v>61</v>
      </c>
      <c r="D121" s="241" t="s">
        <v>31</v>
      </c>
      <c r="E121" s="33"/>
      <c r="J121" s="150"/>
      <c r="K121" s="221"/>
      <c r="L121" s="221"/>
      <c r="M121" s="163"/>
      <c r="N121" s="163"/>
      <c r="O121" s="163"/>
      <c r="P121"/>
    </row>
    <row r="122" spans="2:16" ht="12.75" x14ac:dyDescent="0.2">
      <c r="B122" s="241" t="s">
        <v>45</v>
      </c>
      <c r="C122" s="241" t="s">
        <v>163</v>
      </c>
      <c r="D122" s="241" t="s">
        <v>163</v>
      </c>
      <c r="E122" s="33"/>
      <c r="J122" s="150"/>
      <c r="K122" s="221"/>
      <c r="L122" s="221"/>
      <c r="M122" s="163"/>
      <c r="N122" s="163"/>
      <c r="O122" s="163"/>
      <c r="P122"/>
    </row>
    <row r="123" spans="2:16" ht="12.75" x14ac:dyDescent="0.2">
      <c r="B123" s="238" t="s">
        <v>77</v>
      </c>
      <c r="C123" s="242">
        <v>85.97</v>
      </c>
      <c r="D123" s="243">
        <v>51.4</v>
      </c>
      <c r="J123" s="150"/>
      <c r="K123" s="221"/>
      <c r="L123" s="221"/>
      <c r="M123" s="163"/>
      <c r="N123" s="163"/>
      <c r="O123" s="163"/>
      <c r="P123"/>
    </row>
    <row r="124" spans="2:16" ht="12.75" x14ac:dyDescent="0.2">
      <c r="J124" s="163"/>
      <c r="K124" s="163"/>
      <c r="L124" s="163"/>
      <c r="M124" s="163"/>
      <c r="N124" s="163"/>
      <c r="O124" s="163"/>
      <c r="P124"/>
    </row>
  </sheetData>
  <sortState ref="K102:M104">
    <sortCondition descending="1" ref="L102:L104"/>
  </sortState>
  <pageMargins left="0.78740157499999996" right="0.78740157499999996" top="0.984251969" bottom="0.984251969" header="0.4921259845" footer="0.492125984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113"/>
  <sheetViews>
    <sheetView showGridLines="0" zoomScaleNormal="100" workbookViewId="0">
      <selection activeCell="G28" sqref="G28"/>
    </sheetView>
  </sheetViews>
  <sheetFormatPr defaultColWidth="9.140625" defaultRowHeight="12" x14ac:dyDescent="0.2"/>
  <cols>
    <col min="1" max="1" width="9.140625" style="4"/>
    <col min="2" max="2" width="13.85546875" style="10" customWidth="1"/>
    <col min="3" max="4" width="37.85546875" style="4" customWidth="1"/>
    <col min="5" max="5" width="18.28515625" style="4" customWidth="1"/>
    <col min="6" max="6" width="16.5703125" style="4" customWidth="1"/>
    <col min="7" max="7" width="13.5703125" style="4" customWidth="1"/>
    <col min="8" max="8" width="13.140625" style="4" customWidth="1"/>
    <col min="9" max="9" width="17" style="4" customWidth="1"/>
    <col min="10" max="10" width="18.28515625" style="4" customWidth="1"/>
    <col min="11" max="16384" width="9.140625" style="4"/>
  </cols>
  <sheetData>
    <row r="1" spans="2:9" x14ac:dyDescent="0.2">
      <c r="B1" s="106"/>
    </row>
    <row r="2" spans="2:9" ht="15.75" x14ac:dyDescent="0.25">
      <c r="B2" s="148" t="s">
        <v>255</v>
      </c>
    </row>
    <row r="3" spans="2:9" ht="12.75" x14ac:dyDescent="0.2">
      <c r="B3" s="277" t="s">
        <v>37</v>
      </c>
      <c r="F3" s="33"/>
      <c r="G3" s="33"/>
      <c r="H3" s="33"/>
      <c r="I3" s="33"/>
    </row>
    <row r="4" spans="2:9" x14ac:dyDescent="0.2">
      <c r="B4" s="67"/>
      <c r="F4" s="33"/>
      <c r="G4" s="33"/>
      <c r="H4" s="33"/>
      <c r="I4" s="33"/>
    </row>
    <row r="5" spans="2:9" s="31" customFormat="1" x14ac:dyDescent="0.2">
      <c r="B5" s="78"/>
      <c r="C5" s="79" t="s">
        <v>40</v>
      </c>
      <c r="D5" s="79" t="s">
        <v>39</v>
      </c>
      <c r="E5" s="249"/>
      <c r="F5" s="249"/>
      <c r="G5" s="249"/>
      <c r="H5" s="33"/>
      <c r="I5" s="33"/>
    </row>
    <row r="6" spans="2:9" s="31" customFormat="1" x14ac:dyDescent="0.2">
      <c r="B6" s="286" t="s">
        <v>149</v>
      </c>
      <c r="C6" s="287">
        <v>80.3</v>
      </c>
      <c r="D6" s="287">
        <v>67.2</v>
      </c>
      <c r="E6" s="249"/>
      <c r="F6" s="249"/>
      <c r="G6" s="249"/>
      <c r="H6" s="54"/>
      <c r="I6" s="33"/>
    </row>
    <row r="7" spans="2:9" s="31" customFormat="1" ht="12.75" x14ac:dyDescent="0.2">
      <c r="B7" s="285" t="s">
        <v>86</v>
      </c>
      <c r="C7" s="52">
        <v>99.8</v>
      </c>
      <c r="D7" s="52">
        <v>81.900000000000006</v>
      </c>
      <c r="E7" s="52"/>
      <c r="F7" s="150"/>
      <c r="G7" s="250"/>
      <c r="H7" s="251"/>
      <c r="I7" s="33"/>
    </row>
    <row r="8" spans="2:9" s="31" customFormat="1" ht="12.75" x14ac:dyDescent="0.2">
      <c r="B8" s="82" t="s">
        <v>35</v>
      </c>
      <c r="C8" s="83">
        <v>63.8</v>
      </c>
      <c r="D8" s="83">
        <v>63.8</v>
      </c>
      <c r="E8" s="52"/>
      <c r="F8" s="150"/>
      <c r="G8" s="250"/>
      <c r="H8" s="250"/>
      <c r="I8" s="33"/>
    </row>
    <row r="9" spans="2:9" s="31" customFormat="1" ht="12.75" x14ac:dyDescent="0.2">
      <c r="B9" s="82" t="s">
        <v>225</v>
      </c>
      <c r="C9" s="83">
        <v>79.900000000000006</v>
      </c>
      <c r="D9" s="83">
        <v>75.3</v>
      </c>
      <c r="E9" s="52"/>
      <c r="F9" s="150"/>
      <c r="G9" s="250"/>
      <c r="H9" s="250"/>
      <c r="I9" s="33"/>
    </row>
    <row r="10" spans="2:9" s="31" customFormat="1" ht="12.75" x14ac:dyDescent="0.2">
      <c r="B10" s="82" t="s">
        <v>194</v>
      </c>
      <c r="C10" s="83">
        <v>96.1</v>
      </c>
      <c r="D10" s="83">
        <v>79</v>
      </c>
      <c r="E10" s="52"/>
      <c r="F10" s="150"/>
      <c r="G10" s="250"/>
      <c r="H10" s="250"/>
      <c r="I10" s="33"/>
    </row>
    <row r="11" spans="2:9" s="31" customFormat="1" ht="12.75" x14ac:dyDescent="0.2">
      <c r="B11" s="82" t="s">
        <v>112</v>
      </c>
      <c r="C11" s="83">
        <v>97.2</v>
      </c>
      <c r="D11" s="83">
        <v>70.7</v>
      </c>
      <c r="E11" s="52"/>
      <c r="F11" s="150"/>
      <c r="G11" s="250"/>
      <c r="H11" s="251"/>
      <c r="I11" s="33"/>
    </row>
    <row r="12" spans="2:9" s="31" customFormat="1" ht="12.75" x14ac:dyDescent="0.2">
      <c r="B12" s="82" t="s">
        <v>83</v>
      </c>
      <c r="C12" s="83">
        <v>83.8</v>
      </c>
      <c r="D12" s="83">
        <v>56</v>
      </c>
      <c r="E12" s="52"/>
      <c r="F12" s="150"/>
      <c r="G12" s="250"/>
      <c r="H12" s="250"/>
      <c r="I12" s="33"/>
    </row>
    <row r="13" spans="2:9" s="31" customFormat="1" ht="12.75" x14ac:dyDescent="0.2">
      <c r="B13" s="82" t="s">
        <v>82</v>
      </c>
      <c r="C13" s="83">
        <v>87.6</v>
      </c>
      <c r="D13" s="83">
        <v>67</v>
      </c>
      <c r="E13" s="52"/>
      <c r="F13" s="150"/>
      <c r="G13" s="250"/>
      <c r="H13" s="251"/>
      <c r="I13" s="33"/>
    </row>
    <row r="14" spans="2:9" s="31" customFormat="1" ht="12.75" x14ac:dyDescent="0.2">
      <c r="B14" s="82" t="s">
        <v>81</v>
      </c>
      <c r="C14" s="83">
        <v>67.2</v>
      </c>
      <c r="D14" s="83">
        <v>66.099999999999994</v>
      </c>
      <c r="E14" s="52"/>
      <c r="F14" s="150"/>
      <c r="G14" s="250"/>
      <c r="H14" s="251"/>
      <c r="I14" s="33"/>
    </row>
    <row r="15" spans="2:9" s="31" customFormat="1" ht="12.75" x14ac:dyDescent="0.2">
      <c r="B15" s="82" t="s">
        <v>80</v>
      </c>
      <c r="C15" s="83">
        <v>76.8</v>
      </c>
      <c r="D15" s="83">
        <v>70.3</v>
      </c>
      <c r="E15" s="52"/>
      <c r="F15" s="252"/>
      <c r="G15" s="253"/>
      <c r="H15" s="253"/>
      <c r="I15" s="33"/>
    </row>
    <row r="16" spans="2:9" s="31" customFormat="1" ht="12.75" x14ac:dyDescent="0.2">
      <c r="B16" s="82" t="s">
        <v>79</v>
      </c>
      <c r="C16" s="83">
        <v>75.599999999999994</v>
      </c>
      <c r="D16" s="83">
        <v>66</v>
      </c>
      <c r="E16" s="52"/>
      <c r="F16" s="150"/>
      <c r="G16" s="250"/>
      <c r="H16" s="250"/>
      <c r="I16" s="33"/>
    </row>
    <row r="17" spans="2:9" s="31" customFormat="1" ht="12.75" x14ac:dyDescent="0.2">
      <c r="B17" s="82" t="s">
        <v>178</v>
      </c>
      <c r="C17" s="83">
        <v>54.7</v>
      </c>
      <c r="D17" s="83">
        <v>54.7</v>
      </c>
      <c r="E17" s="52"/>
      <c r="F17" s="150"/>
      <c r="G17" s="250"/>
      <c r="H17" s="251"/>
      <c r="I17" s="33"/>
    </row>
    <row r="18" spans="2:9" s="31" customFormat="1" ht="12.75" x14ac:dyDescent="0.2">
      <c r="B18" s="82" t="s">
        <v>78</v>
      </c>
      <c r="C18" s="83">
        <v>78</v>
      </c>
      <c r="D18" s="83">
        <v>66.900000000000006</v>
      </c>
      <c r="E18" s="52"/>
      <c r="F18" s="150"/>
      <c r="G18" s="250"/>
      <c r="H18" s="250"/>
      <c r="I18" s="33"/>
    </row>
    <row r="19" spans="2:9" s="31" customFormat="1" ht="12.75" x14ac:dyDescent="0.2">
      <c r="B19" s="82" t="s">
        <v>161</v>
      </c>
      <c r="C19" s="83">
        <v>59.9</v>
      </c>
      <c r="D19" s="83">
        <v>59.8</v>
      </c>
      <c r="E19" s="52"/>
      <c r="F19" s="150"/>
      <c r="G19" s="251"/>
      <c r="H19" s="250"/>
      <c r="I19" s="33"/>
    </row>
    <row r="20" spans="2:9" s="31" customFormat="1" ht="12.75" x14ac:dyDescent="0.2">
      <c r="B20" s="82" t="s">
        <v>32</v>
      </c>
      <c r="C20" s="83">
        <v>60.2</v>
      </c>
      <c r="D20" s="83">
        <v>57.7</v>
      </c>
      <c r="E20" s="52"/>
      <c r="F20" s="157"/>
      <c r="G20" s="253"/>
      <c r="H20" s="253"/>
      <c r="I20" s="33"/>
    </row>
    <row r="21" spans="2:9" s="31" customFormat="1" ht="12.75" x14ac:dyDescent="0.2">
      <c r="B21" s="82" t="s">
        <v>76</v>
      </c>
      <c r="C21" s="83">
        <v>69.7</v>
      </c>
      <c r="D21" s="83">
        <v>69.5</v>
      </c>
      <c r="E21" s="52"/>
      <c r="F21" s="150"/>
      <c r="G21" s="250"/>
      <c r="H21" s="250"/>
      <c r="I21" s="33"/>
    </row>
    <row r="22" spans="2:9" s="31" customFormat="1" ht="12.75" x14ac:dyDescent="0.2">
      <c r="B22" s="82" t="s">
        <v>75</v>
      </c>
      <c r="C22" s="83">
        <v>97.3</v>
      </c>
      <c r="D22" s="83">
        <v>61.5</v>
      </c>
      <c r="E22" s="52"/>
      <c r="F22" s="150"/>
      <c r="G22" s="250"/>
      <c r="H22" s="250"/>
      <c r="I22" s="33"/>
    </row>
    <row r="23" spans="2:9" s="31" customFormat="1" ht="12.75" x14ac:dyDescent="0.2">
      <c r="B23" s="82" t="s">
        <v>74</v>
      </c>
      <c r="C23" s="83">
        <v>59.9</v>
      </c>
      <c r="D23" s="83">
        <v>49.7</v>
      </c>
      <c r="E23" s="52"/>
      <c r="F23" s="150"/>
      <c r="G23" s="250"/>
      <c r="H23" s="250"/>
      <c r="I23" s="33"/>
    </row>
    <row r="24" spans="2:9" s="31" customFormat="1" ht="12.75" x14ac:dyDescent="0.2">
      <c r="B24" s="82" t="s">
        <v>34</v>
      </c>
      <c r="C24" s="83">
        <v>39.700000000000003</v>
      </c>
      <c r="D24" s="83">
        <v>39.700000000000003</v>
      </c>
      <c r="E24" s="52"/>
      <c r="F24" s="150"/>
      <c r="G24" s="250"/>
      <c r="H24" s="250"/>
      <c r="I24" s="33"/>
    </row>
    <row r="25" spans="2:9" s="31" customFormat="1" ht="12.75" x14ac:dyDescent="0.2">
      <c r="B25" s="82" t="s">
        <v>73</v>
      </c>
      <c r="C25" s="83">
        <v>94.7</v>
      </c>
      <c r="D25" s="83">
        <v>72.599999999999994</v>
      </c>
      <c r="E25" s="52"/>
      <c r="F25" s="157"/>
      <c r="G25" s="253"/>
      <c r="H25" s="253"/>
      <c r="I25" s="33"/>
    </row>
    <row r="26" spans="2:9" s="31" customFormat="1" ht="12.75" x14ac:dyDescent="0.2">
      <c r="B26" s="82" t="s">
        <v>72</v>
      </c>
      <c r="C26" s="83">
        <v>95.7</v>
      </c>
      <c r="D26" s="83">
        <v>66.8</v>
      </c>
      <c r="E26" s="52"/>
      <c r="F26" s="150"/>
      <c r="G26" s="250"/>
      <c r="H26" s="250"/>
      <c r="I26" s="33"/>
    </row>
    <row r="27" spans="2:9" s="31" customFormat="1" ht="12.75" x14ac:dyDescent="0.2">
      <c r="B27" s="82" t="s">
        <v>33</v>
      </c>
      <c r="C27" s="83">
        <v>61.7</v>
      </c>
      <c r="D27" s="83">
        <v>58</v>
      </c>
      <c r="E27" s="52"/>
      <c r="F27" s="150"/>
      <c r="G27" s="250"/>
      <c r="H27" s="250"/>
      <c r="I27" s="33"/>
    </row>
    <row r="28" spans="2:9" s="31" customFormat="1" ht="12.75" x14ac:dyDescent="0.2">
      <c r="B28" s="82" t="s">
        <v>43</v>
      </c>
      <c r="C28" s="83">
        <v>64</v>
      </c>
      <c r="D28" s="83">
        <v>60.9</v>
      </c>
      <c r="E28" s="52"/>
      <c r="F28" s="150"/>
      <c r="G28" s="250"/>
      <c r="H28" s="251"/>
      <c r="I28" s="33"/>
    </row>
    <row r="29" spans="2:9" s="31" customFormat="1" ht="12.75" x14ac:dyDescent="0.2">
      <c r="B29" s="82" t="s">
        <v>36</v>
      </c>
      <c r="C29" s="83">
        <v>62.3</v>
      </c>
      <c r="D29" s="83">
        <v>60.4</v>
      </c>
      <c r="E29" s="52"/>
      <c r="F29" s="150"/>
      <c r="G29" s="251"/>
      <c r="H29" s="250"/>
      <c r="I29" s="33"/>
    </row>
    <row r="30" spans="2:9" s="31" customFormat="1" ht="12.75" x14ac:dyDescent="0.2">
      <c r="B30" s="82" t="s">
        <v>71</v>
      </c>
      <c r="C30" s="83">
        <v>81.099999999999994</v>
      </c>
      <c r="D30" s="83">
        <v>69.400000000000006</v>
      </c>
      <c r="E30" s="52"/>
      <c r="F30" s="252"/>
      <c r="G30" s="253"/>
      <c r="H30" s="253"/>
      <c r="I30" s="33"/>
    </row>
    <row r="31" spans="2:9" s="31" customFormat="1" ht="12.75" x14ac:dyDescent="0.2">
      <c r="B31" s="82" t="s">
        <v>70</v>
      </c>
      <c r="C31" s="83">
        <v>69.5</v>
      </c>
      <c r="D31" s="83">
        <v>65.8</v>
      </c>
      <c r="E31" s="52"/>
      <c r="F31" s="150"/>
      <c r="G31" s="250"/>
      <c r="H31" s="250"/>
      <c r="I31" s="33"/>
    </row>
    <row r="32" spans="2:9" s="31" customFormat="1" ht="12.75" x14ac:dyDescent="0.2">
      <c r="B32" s="82" t="s">
        <v>69</v>
      </c>
      <c r="C32" s="83">
        <v>109.8</v>
      </c>
      <c r="D32" s="83">
        <v>64.7</v>
      </c>
      <c r="E32" s="52"/>
      <c r="F32" s="150"/>
      <c r="G32" s="250"/>
      <c r="H32" s="250"/>
      <c r="I32" s="33"/>
    </row>
    <row r="33" spans="2:9" s="31" customFormat="1" ht="12.75" x14ac:dyDescent="0.2">
      <c r="B33" s="82" t="s">
        <v>68</v>
      </c>
      <c r="C33" s="83">
        <v>71</v>
      </c>
      <c r="D33" s="83">
        <v>68.2</v>
      </c>
      <c r="E33" s="52"/>
      <c r="F33" s="150"/>
      <c r="G33" s="250"/>
      <c r="H33" s="250"/>
      <c r="I33" s="33"/>
    </row>
    <row r="34" spans="2:9" s="31" customFormat="1" ht="12" customHeight="1" x14ac:dyDescent="0.2">
      <c r="B34" s="82" t="s">
        <v>67</v>
      </c>
      <c r="C34" s="83">
        <v>71.400000000000006</v>
      </c>
      <c r="D34" s="83">
        <v>64.7</v>
      </c>
      <c r="E34" s="52"/>
      <c r="F34" s="150"/>
      <c r="G34" s="251"/>
      <c r="H34" s="250"/>
      <c r="I34" s="33"/>
    </row>
    <row r="35" spans="2:9" s="31" customFormat="1" ht="12.75" x14ac:dyDescent="0.2">
      <c r="B35" s="80" t="s">
        <v>113</v>
      </c>
      <c r="C35" s="81">
        <v>67.5</v>
      </c>
      <c r="D35" s="81">
        <v>51.6</v>
      </c>
      <c r="E35" s="52"/>
      <c r="F35" s="150"/>
      <c r="G35" s="250"/>
      <c r="H35" s="250"/>
      <c r="I35" s="33"/>
    </row>
    <row r="36" spans="2:9" s="31" customFormat="1" ht="12.75" x14ac:dyDescent="0.2">
      <c r="B36" s="82" t="s">
        <v>42</v>
      </c>
      <c r="C36" s="83">
        <v>92.2</v>
      </c>
      <c r="D36" s="83">
        <v>65.8</v>
      </c>
      <c r="E36" s="52"/>
      <c r="F36" s="150"/>
      <c r="G36" s="250"/>
      <c r="H36" s="250"/>
      <c r="I36" s="33"/>
    </row>
    <row r="37" spans="2:9" s="31" customFormat="1" ht="12.75" x14ac:dyDescent="0.2">
      <c r="B37" s="84" t="s">
        <v>66</v>
      </c>
      <c r="C37" s="85">
        <v>96.4</v>
      </c>
      <c r="D37" s="85">
        <v>57.2</v>
      </c>
      <c r="E37" s="52"/>
      <c r="F37" s="150"/>
      <c r="G37" s="250"/>
      <c r="H37" s="250"/>
      <c r="I37" s="33"/>
    </row>
    <row r="38" spans="2:9" ht="12.75" x14ac:dyDescent="0.2">
      <c r="C38" s="6"/>
      <c r="D38" s="6"/>
      <c r="E38" s="6"/>
      <c r="F38" s="150"/>
      <c r="G38" s="250"/>
      <c r="H38" s="250"/>
      <c r="I38" s="33"/>
    </row>
    <row r="39" spans="2:9" ht="14.45" customHeight="1" x14ac:dyDescent="0.2">
      <c r="B39" s="135" t="s">
        <v>259</v>
      </c>
      <c r="F39" s="33"/>
      <c r="G39" s="33"/>
      <c r="H39" s="33"/>
      <c r="I39" s="33"/>
    </row>
    <row r="40" spans="2:9" ht="15" customHeight="1" x14ac:dyDescent="0.2">
      <c r="B40" s="4" t="s">
        <v>136</v>
      </c>
    </row>
    <row r="42" spans="2:9" x14ac:dyDescent="0.2">
      <c r="B42" s="17"/>
    </row>
    <row r="44" spans="2:9" x14ac:dyDescent="0.2">
      <c r="B44" s="60" t="s">
        <v>130</v>
      </c>
    </row>
    <row r="45" spans="2:9" x14ac:dyDescent="0.2">
      <c r="B45" s="2" t="s">
        <v>177</v>
      </c>
    </row>
    <row r="48" spans="2:9" ht="12.75" x14ac:dyDescent="0.2">
      <c r="B48" s="168" t="s">
        <v>206</v>
      </c>
      <c r="C48"/>
      <c r="D48"/>
      <c r="E48"/>
      <c r="F48"/>
      <c r="G48"/>
    </row>
    <row r="49" spans="2:11" ht="12.75" x14ac:dyDescent="0.2">
      <c r="B49"/>
      <c r="C49"/>
      <c r="D49"/>
      <c r="E49"/>
      <c r="F49"/>
      <c r="G49"/>
      <c r="I49" s="168"/>
      <c r="J49"/>
      <c r="K49"/>
    </row>
    <row r="50" spans="2:11" ht="12.75" x14ac:dyDescent="0.2">
      <c r="B50" s="168" t="s">
        <v>64</v>
      </c>
      <c r="C50" s="169" t="s">
        <v>256</v>
      </c>
      <c r="D50"/>
      <c r="E50"/>
      <c r="F50"/>
      <c r="G50"/>
      <c r="I50"/>
      <c r="J50"/>
      <c r="K50"/>
    </row>
    <row r="51" spans="2:11" ht="12.75" x14ac:dyDescent="0.2">
      <c r="B51" s="168" t="s">
        <v>63</v>
      </c>
      <c r="C51" s="169" t="s">
        <v>257</v>
      </c>
      <c r="D51"/>
      <c r="E51"/>
      <c r="F51"/>
      <c r="G51"/>
      <c r="I51" s="168"/>
      <c r="J51" s="169"/>
      <c r="K51"/>
    </row>
    <row r="52" spans="2:11" ht="12.75" x14ac:dyDescent="0.2">
      <c r="B52" s="168" t="s">
        <v>93</v>
      </c>
      <c r="C52" s="168" t="s">
        <v>50</v>
      </c>
      <c r="D52"/>
      <c r="E52"/>
      <c r="F52"/>
      <c r="G52"/>
      <c r="I52" s="168"/>
      <c r="J52" s="169"/>
      <c r="K52"/>
    </row>
    <row r="53" spans="2:11" ht="12.75" x14ac:dyDescent="0.2">
      <c r="B53"/>
      <c r="C53"/>
      <c r="D53"/>
      <c r="E53"/>
      <c r="F53"/>
      <c r="G53"/>
      <c r="I53" s="168"/>
      <c r="J53" s="168"/>
      <c r="K53"/>
    </row>
    <row r="54" spans="2:11" ht="12.75" x14ac:dyDescent="0.2">
      <c r="B54" s="168" t="s">
        <v>46</v>
      </c>
      <c r="C54" s="168" t="s">
        <v>59</v>
      </c>
      <c r="D54"/>
      <c r="E54"/>
      <c r="F54"/>
      <c r="G54"/>
      <c r="I54"/>
      <c r="J54"/>
      <c r="K54"/>
    </row>
    <row r="55" spans="2:11" ht="12.75" x14ac:dyDescent="0.2">
      <c r="B55" s="168" t="s">
        <v>118</v>
      </c>
      <c r="C55" s="168" t="s">
        <v>62</v>
      </c>
      <c r="D55"/>
      <c r="E55"/>
      <c r="F55"/>
      <c r="G55"/>
      <c r="I55" s="168"/>
      <c r="J55" s="168"/>
      <c r="K55"/>
    </row>
    <row r="56" spans="2:11" ht="12.75" x14ac:dyDescent="0.2">
      <c r="B56" s="168" t="s">
        <v>47</v>
      </c>
      <c r="C56" s="168" t="s">
        <v>134</v>
      </c>
      <c r="D56"/>
      <c r="E56"/>
      <c r="F56"/>
      <c r="G56"/>
      <c r="I56" s="168"/>
      <c r="J56" s="168"/>
      <c r="K56"/>
    </row>
    <row r="57" spans="2:11" ht="12.75" x14ac:dyDescent="0.2">
      <c r="B57" s="168"/>
      <c r="C57" s="168"/>
      <c r="D57"/>
      <c r="E57"/>
      <c r="F57"/>
      <c r="G57"/>
      <c r="I57" s="168"/>
      <c r="J57" s="168"/>
      <c r="K57"/>
    </row>
    <row r="58" spans="2:11" ht="12.75" x14ac:dyDescent="0.2">
      <c r="B58" s="280" t="s">
        <v>48</v>
      </c>
      <c r="C58" s="280" t="s">
        <v>30</v>
      </c>
      <c r="D58" s="280" t="s">
        <v>30</v>
      </c>
      <c r="E58" s="280" t="s">
        <v>31</v>
      </c>
      <c r="F58" s="280" t="s">
        <v>31</v>
      </c>
      <c r="H58" s="280" t="s">
        <v>48</v>
      </c>
      <c r="I58" s="280" t="s">
        <v>30</v>
      </c>
      <c r="J58" s="280" t="s">
        <v>31</v>
      </c>
      <c r="K58"/>
    </row>
    <row r="59" spans="2:11" ht="12.75" x14ac:dyDescent="0.2">
      <c r="B59" s="280" t="s">
        <v>45</v>
      </c>
      <c r="C59" s="280" t="s">
        <v>163</v>
      </c>
      <c r="D59" s="280" t="s">
        <v>207</v>
      </c>
      <c r="E59" s="280" t="s">
        <v>163</v>
      </c>
      <c r="F59" s="280" t="s">
        <v>207</v>
      </c>
      <c r="H59" s="280" t="s">
        <v>45</v>
      </c>
      <c r="I59" s="280" t="s">
        <v>207</v>
      </c>
      <c r="J59" s="280" t="s">
        <v>207</v>
      </c>
    </row>
    <row r="60" spans="2:11" ht="12.75" x14ac:dyDescent="0.2">
      <c r="B60" s="280" t="s">
        <v>195</v>
      </c>
      <c r="C60" s="281">
        <v>78.900000000000006</v>
      </c>
      <c r="D60" s="281">
        <v>80.3</v>
      </c>
      <c r="E60" s="281">
        <v>65.8</v>
      </c>
      <c r="F60" s="281">
        <v>67.2</v>
      </c>
      <c r="H60" s="280" t="s">
        <v>195</v>
      </c>
      <c r="I60" s="281">
        <v>80.3</v>
      </c>
      <c r="J60" s="281">
        <v>67.2</v>
      </c>
    </row>
    <row r="61" spans="2:11" ht="12.75" x14ac:dyDescent="0.2">
      <c r="B61" s="280" t="s">
        <v>86</v>
      </c>
      <c r="C61" s="281">
        <v>99.3</v>
      </c>
      <c r="D61" s="281">
        <v>99.8</v>
      </c>
      <c r="E61" s="281">
        <v>81.5</v>
      </c>
      <c r="F61" s="281">
        <v>81.900000000000006</v>
      </c>
      <c r="H61" s="280" t="s">
        <v>86</v>
      </c>
      <c r="I61" s="281">
        <v>99.8</v>
      </c>
      <c r="J61" s="281">
        <v>81.900000000000006</v>
      </c>
    </row>
    <row r="62" spans="2:11" ht="12.75" x14ac:dyDescent="0.2">
      <c r="B62" s="280" t="s">
        <v>35</v>
      </c>
      <c r="C62" s="281">
        <v>64.099999999999994</v>
      </c>
      <c r="D62" s="281">
        <v>63.8</v>
      </c>
      <c r="E62" s="281">
        <v>64.099999999999994</v>
      </c>
      <c r="F62" s="281">
        <v>63.8</v>
      </c>
      <c r="H62" s="280" t="s">
        <v>35</v>
      </c>
      <c r="I62" s="281">
        <v>63.8</v>
      </c>
      <c r="J62" s="281">
        <v>63.8</v>
      </c>
    </row>
    <row r="63" spans="2:11" ht="12.75" x14ac:dyDescent="0.2">
      <c r="B63" s="280" t="s">
        <v>225</v>
      </c>
      <c r="C63" s="281">
        <v>79.5</v>
      </c>
      <c r="D63" s="281">
        <v>79.900000000000006</v>
      </c>
      <c r="E63" s="281">
        <v>74.3</v>
      </c>
      <c r="F63" s="281">
        <v>75.3</v>
      </c>
      <c r="H63" s="280" t="s">
        <v>225</v>
      </c>
      <c r="I63" s="281">
        <v>79.900000000000006</v>
      </c>
      <c r="J63" s="281">
        <v>75.3</v>
      </c>
    </row>
    <row r="64" spans="2:11" ht="12.75" x14ac:dyDescent="0.2">
      <c r="B64" s="280" t="s">
        <v>84</v>
      </c>
      <c r="C64" s="282">
        <v>94</v>
      </c>
      <c r="D64" s="281">
        <v>96.1</v>
      </c>
      <c r="E64" s="281">
        <v>73.900000000000006</v>
      </c>
      <c r="F64" s="282">
        <v>79</v>
      </c>
      <c r="H64" s="280" t="s">
        <v>84</v>
      </c>
      <c r="I64" s="281">
        <v>96.1</v>
      </c>
      <c r="J64" s="282">
        <v>79</v>
      </c>
    </row>
    <row r="65" spans="2:10" ht="12.75" x14ac:dyDescent="0.2">
      <c r="B65" s="280" t="s">
        <v>89</v>
      </c>
      <c r="C65" s="281">
        <v>97.2</v>
      </c>
      <c r="D65" s="281">
        <v>97.2</v>
      </c>
      <c r="E65" s="281">
        <v>69.3</v>
      </c>
      <c r="F65" s="281">
        <v>70.7</v>
      </c>
      <c r="H65" s="280" t="s">
        <v>89</v>
      </c>
      <c r="I65" s="281">
        <v>97.2</v>
      </c>
      <c r="J65" s="281">
        <v>70.7</v>
      </c>
    </row>
    <row r="66" spans="2:10" ht="12.75" x14ac:dyDescent="0.2">
      <c r="B66" s="280" t="s">
        <v>83</v>
      </c>
      <c r="C66" s="281">
        <v>80.099999999999994</v>
      </c>
      <c r="D66" s="281">
        <v>83.8</v>
      </c>
      <c r="E66" s="282">
        <v>59</v>
      </c>
      <c r="F66" s="282">
        <v>56</v>
      </c>
      <c r="H66" s="280" t="s">
        <v>83</v>
      </c>
      <c r="I66" s="281">
        <v>83.8</v>
      </c>
      <c r="J66" s="282">
        <v>56</v>
      </c>
    </row>
    <row r="67" spans="2:10" ht="12.75" x14ac:dyDescent="0.2">
      <c r="B67" s="280" t="s">
        <v>82</v>
      </c>
      <c r="C67" s="281">
        <v>91.4</v>
      </c>
      <c r="D67" s="281">
        <v>87.6</v>
      </c>
      <c r="E67" s="281">
        <v>67.5</v>
      </c>
      <c r="F67" s="282">
        <v>67</v>
      </c>
      <c r="H67" s="280" t="s">
        <v>82</v>
      </c>
      <c r="I67" s="281">
        <v>87.6</v>
      </c>
      <c r="J67" s="282">
        <v>67</v>
      </c>
    </row>
    <row r="68" spans="2:10" ht="12.75" x14ac:dyDescent="0.2">
      <c r="B68" s="280" t="s">
        <v>81</v>
      </c>
      <c r="C68" s="281">
        <v>60.7</v>
      </c>
      <c r="D68" s="281">
        <v>67.2</v>
      </c>
      <c r="E68" s="281">
        <v>60.3</v>
      </c>
      <c r="F68" s="281">
        <v>66.099999999999994</v>
      </c>
      <c r="H68" s="280" t="s">
        <v>81</v>
      </c>
      <c r="I68" s="281">
        <v>67.2</v>
      </c>
      <c r="J68" s="281">
        <v>66.099999999999994</v>
      </c>
    </row>
    <row r="69" spans="2:10" ht="12.75" x14ac:dyDescent="0.2">
      <c r="B69" s="280" t="s">
        <v>80</v>
      </c>
      <c r="C69" s="281">
        <v>72.599999999999994</v>
      </c>
      <c r="D69" s="281">
        <v>76.8</v>
      </c>
      <c r="E69" s="281">
        <v>68.3</v>
      </c>
      <c r="F69" s="281">
        <v>70.3</v>
      </c>
      <c r="H69" s="280" t="s">
        <v>80</v>
      </c>
      <c r="I69" s="281">
        <v>76.8</v>
      </c>
      <c r="J69" s="281">
        <v>70.3</v>
      </c>
    </row>
    <row r="70" spans="2:10" ht="12.75" x14ac:dyDescent="0.2">
      <c r="B70" s="280" t="s">
        <v>79</v>
      </c>
      <c r="C70" s="281">
        <v>75.5</v>
      </c>
      <c r="D70" s="281">
        <v>75.599999999999994</v>
      </c>
      <c r="E70" s="281">
        <v>65.5</v>
      </c>
      <c r="F70" s="282">
        <v>66</v>
      </c>
      <c r="H70" s="280" t="s">
        <v>79</v>
      </c>
      <c r="I70" s="281">
        <v>75.599999999999994</v>
      </c>
      <c r="J70" s="282">
        <v>66</v>
      </c>
    </row>
    <row r="71" spans="2:10" ht="12.75" x14ac:dyDescent="0.2">
      <c r="B71" s="280" t="s">
        <v>119</v>
      </c>
      <c r="C71" s="281">
        <v>60.1</v>
      </c>
      <c r="D71" s="281">
        <v>54.7</v>
      </c>
      <c r="E71" s="281">
        <v>60.1</v>
      </c>
      <c r="F71" s="281">
        <v>54.7</v>
      </c>
      <c r="H71" s="280" t="s">
        <v>119</v>
      </c>
      <c r="I71" s="281">
        <v>54.7</v>
      </c>
      <c r="J71" s="281">
        <v>54.7</v>
      </c>
    </row>
    <row r="72" spans="2:10" ht="12.75" x14ac:dyDescent="0.2">
      <c r="B72" s="280" t="s">
        <v>78</v>
      </c>
      <c r="C72" s="281">
        <v>77.900000000000006</v>
      </c>
      <c r="D72" s="282">
        <v>78</v>
      </c>
      <c r="E72" s="281">
        <v>66.8</v>
      </c>
      <c r="F72" s="281">
        <v>66.900000000000006</v>
      </c>
      <c r="H72" s="280" t="s">
        <v>78</v>
      </c>
      <c r="I72" s="282">
        <v>78</v>
      </c>
      <c r="J72" s="281">
        <v>66.900000000000006</v>
      </c>
    </row>
    <row r="73" spans="2:10" ht="12.75" x14ac:dyDescent="0.2">
      <c r="B73" s="279" t="s">
        <v>77</v>
      </c>
      <c r="C73" s="283">
        <v>59.9</v>
      </c>
      <c r="D73" s="283">
        <v>59.9</v>
      </c>
      <c r="E73" s="283">
        <v>59.8</v>
      </c>
      <c r="F73" s="283">
        <v>59.8</v>
      </c>
      <c r="H73" s="279" t="s">
        <v>77</v>
      </c>
      <c r="I73" s="283">
        <v>59.9</v>
      </c>
      <c r="J73" s="283">
        <v>59.8</v>
      </c>
    </row>
    <row r="74" spans="2:10" ht="12.75" x14ac:dyDescent="0.2">
      <c r="B74" s="280" t="s">
        <v>32</v>
      </c>
      <c r="C74" s="281">
        <v>62.1</v>
      </c>
      <c r="D74" s="281">
        <v>60.2</v>
      </c>
      <c r="E74" s="281">
        <v>53.9</v>
      </c>
      <c r="F74" s="281">
        <v>57.7</v>
      </c>
      <c r="H74" s="280" t="s">
        <v>32</v>
      </c>
      <c r="I74" s="281">
        <v>60.2</v>
      </c>
      <c r="J74" s="281">
        <v>57.7</v>
      </c>
    </row>
    <row r="75" spans="2:10" ht="12.75" x14ac:dyDescent="0.2">
      <c r="B75" s="280" t="s">
        <v>76</v>
      </c>
      <c r="C75" s="281">
        <v>60.2</v>
      </c>
      <c r="D75" s="281">
        <v>69.7</v>
      </c>
      <c r="E75" s="281">
        <v>59.8</v>
      </c>
      <c r="F75" s="281">
        <v>69.5</v>
      </c>
      <c r="H75" s="280" t="s">
        <v>76</v>
      </c>
      <c r="I75" s="281">
        <v>69.7</v>
      </c>
      <c r="J75" s="281">
        <v>69.5</v>
      </c>
    </row>
    <row r="76" spans="2:10" ht="12.75" x14ac:dyDescent="0.2">
      <c r="B76" s="280" t="s">
        <v>75</v>
      </c>
      <c r="C76" s="281">
        <v>94.7</v>
      </c>
      <c r="D76" s="281">
        <v>97.3</v>
      </c>
      <c r="E76" s="281">
        <v>60.5</v>
      </c>
      <c r="F76" s="281">
        <v>61.5</v>
      </c>
      <c r="H76" s="280" t="s">
        <v>75</v>
      </c>
      <c r="I76" s="281">
        <v>97.3</v>
      </c>
      <c r="J76" s="281">
        <v>61.5</v>
      </c>
    </row>
    <row r="77" spans="2:10" ht="12.75" x14ac:dyDescent="0.2">
      <c r="B77" s="280" t="s">
        <v>74</v>
      </c>
      <c r="C77" s="281">
        <v>58.1</v>
      </c>
      <c r="D77" s="281">
        <v>59.9</v>
      </c>
      <c r="E77" s="281">
        <v>50.1</v>
      </c>
      <c r="F77" s="281">
        <v>49.7</v>
      </c>
      <c r="H77" s="280" t="s">
        <v>74</v>
      </c>
      <c r="I77" s="281">
        <v>59.9</v>
      </c>
      <c r="J77" s="281">
        <v>49.7</v>
      </c>
    </row>
    <row r="78" spans="2:10" ht="12.75" x14ac:dyDescent="0.2">
      <c r="B78" s="280" t="s">
        <v>34</v>
      </c>
      <c r="C78" s="281">
        <v>37.200000000000003</v>
      </c>
      <c r="D78" s="281">
        <v>39.700000000000003</v>
      </c>
      <c r="E78" s="281">
        <v>37.1</v>
      </c>
      <c r="F78" s="281">
        <v>39.700000000000003</v>
      </c>
      <c r="H78" s="280" t="s">
        <v>34</v>
      </c>
      <c r="I78" s="281">
        <v>39.700000000000003</v>
      </c>
      <c r="J78" s="281">
        <v>39.700000000000003</v>
      </c>
    </row>
    <row r="79" spans="2:10" ht="12.75" x14ac:dyDescent="0.2">
      <c r="B79" s="280" t="s">
        <v>73</v>
      </c>
      <c r="C79" s="282">
        <v>95</v>
      </c>
      <c r="D79" s="281">
        <v>94.7</v>
      </c>
      <c r="E79" s="281">
        <v>71.7</v>
      </c>
      <c r="F79" s="281">
        <v>72.599999999999994</v>
      </c>
      <c r="H79" s="280" t="s">
        <v>73</v>
      </c>
      <c r="I79" s="281">
        <v>94.7</v>
      </c>
      <c r="J79" s="281">
        <v>72.599999999999994</v>
      </c>
    </row>
    <row r="80" spans="2:10" ht="12.75" x14ac:dyDescent="0.2">
      <c r="B80" s="280" t="s">
        <v>72</v>
      </c>
      <c r="C80" s="281">
        <v>96.3</v>
      </c>
      <c r="D80" s="281">
        <v>95.7</v>
      </c>
      <c r="E80" s="281">
        <v>67.099999999999994</v>
      </c>
      <c r="F80" s="281">
        <v>66.8</v>
      </c>
      <c r="H80" s="280" t="s">
        <v>72</v>
      </c>
      <c r="I80" s="281">
        <v>95.7</v>
      </c>
      <c r="J80" s="281">
        <v>66.8</v>
      </c>
    </row>
    <row r="81" spans="2:10" ht="12.75" x14ac:dyDescent="0.2">
      <c r="B81" s="280" t="s">
        <v>33</v>
      </c>
      <c r="C81" s="281">
        <v>60.9</v>
      </c>
      <c r="D81" s="281">
        <v>61.7</v>
      </c>
      <c r="E81" s="281">
        <v>57.6</v>
      </c>
      <c r="F81" s="282">
        <v>58</v>
      </c>
      <c r="H81" s="280" t="s">
        <v>33</v>
      </c>
      <c r="I81" s="281">
        <v>61.7</v>
      </c>
      <c r="J81" s="282">
        <v>58</v>
      </c>
    </row>
    <row r="82" spans="2:10" ht="12.75" x14ac:dyDescent="0.2">
      <c r="B82" s="280" t="s">
        <v>43</v>
      </c>
      <c r="C82" s="281">
        <v>60.2</v>
      </c>
      <c r="D82" s="282">
        <v>64</v>
      </c>
      <c r="E82" s="281">
        <v>57.1</v>
      </c>
      <c r="F82" s="281">
        <v>60.9</v>
      </c>
      <c r="H82" s="280" t="s">
        <v>43</v>
      </c>
      <c r="I82" s="282">
        <v>64</v>
      </c>
      <c r="J82" s="281">
        <v>60.9</v>
      </c>
    </row>
    <row r="83" spans="2:10" ht="12.75" x14ac:dyDescent="0.2">
      <c r="B83" s="280" t="s">
        <v>36</v>
      </c>
      <c r="C83" s="281">
        <v>56.9</v>
      </c>
      <c r="D83" s="281">
        <v>62.3</v>
      </c>
      <c r="E83" s="281">
        <v>55.9</v>
      </c>
      <c r="F83" s="281">
        <v>60.4</v>
      </c>
      <c r="H83" s="280" t="s">
        <v>36</v>
      </c>
      <c r="I83" s="281">
        <v>62.3</v>
      </c>
      <c r="J83" s="281">
        <v>60.4</v>
      </c>
    </row>
    <row r="84" spans="2:10" ht="12.75" x14ac:dyDescent="0.2">
      <c r="B84" s="280" t="s">
        <v>71</v>
      </c>
      <c r="C84" s="281">
        <v>77.400000000000006</v>
      </c>
      <c r="D84" s="281">
        <v>81.099999999999994</v>
      </c>
      <c r="E84" s="282">
        <v>67</v>
      </c>
      <c r="F84" s="281">
        <v>69.400000000000006</v>
      </c>
      <c r="H84" s="280" t="s">
        <v>71</v>
      </c>
      <c r="I84" s="281">
        <v>81.099999999999994</v>
      </c>
      <c r="J84" s="281">
        <v>69.400000000000006</v>
      </c>
    </row>
    <row r="85" spans="2:10" ht="12.75" x14ac:dyDescent="0.2">
      <c r="B85" s="280" t="s">
        <v>70</v>
      </c>
      <c r="C85" s="281">
        <v>66.7</v>
      </c>
      <c r="D85" s="281">
        <v>69.5</v>
      </c>
      <c r="E85" s="281">
        <v>64.3</v>
      </c>
      <c r="F85" s="281">
        <v>65.8</v>
      </c>
      <c r="H85" s="280" t="s">
        <v>70</v>
      </c>
      <c r="I85" s="281">
        <v>69.5</v>
      </c>
      <c r="J85" s="281">
        <v>65.8</v>
      </c>
    </row>
    <row r="86" spans="2:10" ht="12.75" x14ac:dyDescent="0.2">
      <c r="B86" s="280" t="s">
        <v>69</v>
      </c>
      <c r="C86" s="281">
        <v>102.2</v>
      </c>
      <c r="D86" s="281">
        <v>109.8</v>
      </c>
      <c r="E86" s="281">
        <v>60.9</v>
      </c>
      <c r="F86" s="281">
        <v>64.7</v>
      </c>
      <c r="H86" s="280" t="s">
        <v>69</v>
      </c>
      <c r="I86" s="281">
        <v>109.8</v>
      </c>
      <c r="J86" s="281">
        <v>64.7</v>
      </c>
    </row>
    <row r="87" spans="2:10" ht="12.75" x14ac:dyDescent="0.2">
      <c r="B87" s="280" t="s">
        <v>68</v>
      </c>
      <c r="C87" s="281">
        <v>79.5</v>
      </c>
      <c r="D87" s="282">
        <v>71</v>
      </c>
      <c r="E87" s="281">
        <v>71.8</v>
      </c>
      <c r="F87" s="281">
        <v>68.2</v>
      </c>
      <c r="H87" s="280" t="s">
        <v>68</v>
      </c>
      <c r="I87" s="282">
        <v>71</v>
      </c>
      <c r="J87" s="281">
        <v>68.2</v>
      </c>
    </row>
    <row r="88" spans="2:10" ht="12.75" x14ac:dyDescent="0.2">
      <c r="B88" s="280" t="s">
        <v>67</v>
      </c>
      <c r="C88" s="281">
        <v>64.7</v>
      </c>
      <c r="D88" s="281">
        <v>71.400000000000006</v>
      </c>
      <c r="E88" s="281">
        <v>60.6</v>
      </c>
      <c r="F88" s="281">
        <v>64.7</v>
      </c>
      <c r="H88" s="280" t="s">
        <v>67</v>
      </c>
      <c r="I88" s="281">
        <v>71.400000000000006</v>
      </c>
      <c r="J88" s="281">
        <v>64.7</v>
      </c>
    </row>
    <row r="89" spans="2:10" ht="12.75" x14ac:dyDescent="0.2">
      <c r="B89" s="280" t="s">
        <v>113</v>
      </c>
      <c r="C89" s="281">
        <v>63.8</v>
      </c>
      <c r="D89" s="281">
        <v>67.5</v>
      </c>
      <c r="E89" s="281">
        <v>50.6</v>
      </c>
      <c r="F89" s="281">
        <v>51.6</v>
      </c>
      <c r="H89" s="280" t="s">
        <v>113</v>
      </c>
      <c r="I89" s="281">
        <v>67.5</v>
      </c>
      <c r="J89" s="281">
        <v>51.6</v>
      </c>
    </row>
    <row r="90" spans="2:10" ht="12.75" x14ac:dyDescent="0.2">
      <c r="B90" s="280" t="s">
        <v>42</v>
      </c>
      <c r="C90" s="281">
        <v>92.2</v>
      </c>
      <c r="D90" s="281">
        <v>92.2</v>
      </c>
      <c r="E90" s="281">
        <v>66.099999999999994</v>
      </c>
      <c r="F90" s="281">
        <v>65.8</v>
      </c>
      <c r="H90" s="280" t="s">
        <v>42</v>
      </c>
      <c r="I90" s="281">
        <v>92.2</v>
      </c>
      <c r="J90" s="281">
        <v>65.8</v>
      </c>
    </row>
    <row r="91" spans="2:10" ht="12.75" x14ac:dyDescent="0.2">
      <c r="B91" s="280" t="s">
        <v>66</v>
      </c>
      <c r="C91" s="281">
        <v>95.5</v>
      </c>
      <c r="D91" s="281">
        <v>96.4</v>
      </c>
      <c r="E91" s="281">
        <v>55.1</v>
      </c>
      <c r="F91" s="281">
        <v>57.2</v>
      </c>
      <c r="H91" s="280" t="s">
        <v>66</v>
      </c>
      <c r="I91" s="281">
        <v>96.4</v>
      </c>
      <c r="J91" s="281">
        <v>57.2</v>
      </c>
    </row>
    <row r="92" spans="2:10" ht="12.75" x14ac:dyDescent="0.2">
      <c r="B92" s="4"/>
      <c r="E92"/>
      <c r="F92"/>
    </row>
    <row r="93" spans="2:10" ht="14.25" x14ac:dyDescent="0.2">
      <c r="B93" s="248" t="s">
        <v>88</v>
      </c>
      <c r="C93" s="247"/>
      <c r="D93" s="247"/>
      <c r="E93" s="247"/>
      <c r="F93" s="247"/>
    </row>
    <row r="94" spans="2:10" ht="14.25" x14ac:dyDescent="0.2">
      <c r="B94" s="248" t="s">
        <v>41</v>
      </c>
      <c r="C94" s="248" t="s">
        <v>51</v>
      </c>
      <c r="D94" s="247"/>
      <c r="E94" s="247"/>
      <c r="F94" s="247"/>
    </row>
    <row r="96" spans="2:10" x14ac:dyDescent="0.2">
      <c r="B96" s="92" t="s">
        <v>154</v>
      </c>
      <c r="C96" s="93"/>
      <c r="D96" s="93"/>
      <c r="E96" s="93"/>
      <c r="F96" s="93"/>
      <c r="G96" s="93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</sheetData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07"/>
  <sheetViews>
    <sheetView showGridLines="0" zoomScaleNormal="100" workbookViewId="0">
      <selection activeCell="G30" sqref="G30"/>
    </sheetView>
  </sheetViews>
  <sheetFormatPr defaultColWidth="9.140625" defaultRowHeight="12" x14ac:dyDescent="0.2"/>
  <cols>
    <col min="1" max="1" width="9.140625" style="107"/>
    <col min="2" max="2" width="19.42578125" style="107" customWidth="1"/>
    <col min="3" max="3" width="9.140625" style="107"/>
    <col min="4" max="4" width="12.42578125" style="107" customWidth="1"/>
    <col min="5" max="5" width="15" style="107" customWidth="1"/>
    <col min="6" max="6" width="14" style="107" customWidth="1"/>
    <col min="7" max="7" width="18.28515625" style="107" customWidth="1"/>
    <col min="8" max="8" width="10" style="107" customWidth="1"/>
    <col min="9" max="16384" width="9.140625" style="107"/>
  </cols>
  <sheetData>
    <row r="1" spans="1:33" x14ac:dyDescent="0.2">
      <c r="B1" s="106"/>
    </row>
    <row r="2" spans="1:33" x14ac:dyDescent="0.2">
      <c r="B2" s="278" t="s">
        <v>261</v>
      </c>
    </row>
    <row r="3" spans="1:33" x14ac:dyDescent="0.2">
      <c r="A3" s="144"/>
      <c r="B3" s="107" t="s">
        <v>37</v>
      </c>
    </row>
    <row r="4" spans="1:33" x14ac:dyDescent="0.2">
      <c r="B4" s="145"/>
    </row>
    <row r="8" spans="1:33" x14ac:dyDescent="0.2">
      <c r="A8" s="16"/>
    </row>
    <row r="9" spans="1:33" x14ac:dyDescent="0.2"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 x14ac:dyDescent="0.2"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109"/>
      <c r="AG10" s="109"/>
    </row>
    <row r="23" spans="1:5" ht="40.35" customHeight="1" x14ac:dyDescent="0.2"/>
    <row r="24" spans="1:5" ht="39.75" customHeight="1" x14ac:dyDescent="0.2">
      <c r="A24" s="109"/>
      <c r="B24" s="109"/>
      <c r="C24" s="109"/>
      <c r="D24" s="109"/>
      <c r="E24" s="109"/>
    </row>
    <row r="25" spans="1:5" ht="15.75" customHeight="1" x14ac:dyDescent="0.2"/>
    <row r="26" spans="1:5" s="109" customFormat="1" ht="29.25" customHeight="1" x14ac:dyDescent="0.2">
      <c r="A26" s="107"/>
      <c r="B26" s="107"/>
      <c r="C26" s="107"/>
      <c r="D26" s="107"/>
      <c r="E26" s="107"/>
    </row>
    <row r="27" spans="1:5" ht="55.35" customHeight="1" x14ac:dyDescent="0.2"/>
    <row r="28" spans="1:5" x14ac:dyDescent="0.2">
      <c r="A28" s="107" t="s">
        <v>173</v>
      </c>
      <c r="E28" s="109"/>
    </row>
    <row r="29" spans="1:5" x14ac:dyDescent="0.2">
      <c r="A29" s="134" t="s">
        <v>259</v>
      </c>
      <c r="B29" s="109"/>
      <c r="C29" s="109"/>
      <c r="D29" s="109"/>
    </row>
    <row r="30" spans="1:5" ht="14.45" customHeight="1" x14ac:dyDescent="0.2">
      <c r="A30" s="107" t="s">
        <v>136</v>
      </c>
    </row>
    <row r="31" spans="1:5" ht="14.45" customHeight="1" x14ac:dyDescent="0.2"/>
    <row r="32" spans="1:5" x14ac:dyDescent="0.2">
      <c r="B32" s="110" t="s">
        <v>130</v>
      </c>
    </row>
    <row r="33" spans="2:14" x14ac:dyDescent="0.2">
      <c r="B33" s="107" t="s">
        <v>174</v>
      </c>
    </row>
    <row r="44" spans="2:14" x14ac:dyDescent="0.2">
      <c r="C44" s="111"/>
    </row>
    <row r="46" spans="2:14" ht="12.75" x14ac:dyDescent="0.2">
      <c r="C46" s="111"/>
      <c r="D46" s="112"/>
      <c r="G46" s="224" t="s">
        <v>206</v>
      </c>
      <c r="H46" s="223"/>
      <c r="I46" s="223"/>
    </row>
    <row r="47" spans="2:14" ht="12.75" x14ac:dyDescent="0.2">
      <c r="C47" s="111"/>
      <c r="D47" s="112"/>
      <c r="G47" s="223"/>
      <c r="H47" s="223"/>
      <c r="I47" s="223"/>
    </row>
    <row r="48" spans="2:14" ht="12.75" x14ac:dyDescent="0.2">
      <c r="C48" s="111"/>
      <c r="D48" s="111"/>
      <c r="G48" s="224" t="s">
        <v>64</v>
      </c>
      <c r="H48" s="169" t="s">
        <v>256</v>
      </c>
      <c r="I48" s="223"/>
      <c r="K48" s="168"/>
      <c r="L48" s="163"/>
      <c r="M48" s="163"/>
      <c r="N48" s="245"/>
    </row>
    <row r="49" spans="2:14" ht="12.75" x14ac:dyDescent="0.2">
      <c r="G49" s="224" t="s">
        <v>63</v>
      </c>
      <c r="H49" s="169" t="s">
        <v>257</v>
      </c>
      <c r="I49" s="223"/>
      <c r="K49" s="163"/>
      <c r="L49" s="163"/>
      <c r="M49" s="163"/>
      <c r="N49" s="245"/>
    </row>
    <row r="50" spans="2:14" ht="12.75" x14ac:dyDescent="0.2">
      <c r="C50" s="111"/>
      <c r="D50" s="111"/>
      <c r="G50" s="224" t="s">
        <v>93</v>
      </c>
      <c r="H50" s="224" t="s">
        <v>50</v>
      </c>
      <c r="I50" s="223"/>
      <c r="K50" s="168"/>
      <c r="L50" s="169"/>
      <c r="M50" s="163"/>
      <c r="N50" s="245"/>
    </row>
    <row r="51" spans="2:14" ht="12.75" x14ac:dyDescent="0.2">
      <c r="C51" s="111"/>
      <c r="D51" s="111"/>
      <c r="G51" s="223"/>
      <c r="H51" s="223"/>
      <c r="I51" s="223"/>
      <c r="K51" s="168"/>
      <c r="L51" s="169"/>
      <c r="M51" s="163"/>
      <c r="N51" s="245"/>
    </row>
    <row r="52" spans="2:14" ht="12.75" x14ac:dyDescent="0.2">
      <c r="C52" s="111"/>
      <c r="D52" s="111"/>
      <c r="G52" s="224" t="s">
        <v>232</v>
      </c>
      <c r="H52" s="224" t="s">
        <v>207</v>
      </c>
      <c r="I52" s="223"/>
      <c r="K52" s="168"/>
      <c r="L52" s="168"/>
      <c r="M52" s="163"/>
      <c r="N52" s="245"/>
    </row>
    <row r="53" spans="2:14" ht="12.75" x14ac:dyDescent="0.2">
      <c r="B53" s="246" t="s">
        <v>242</v>
      </c>
      <c r="C53" s="111"/>
      <c r="D53" s="111"/>
      <c r="G53" s="224" t="s">
        <v>118</v>
      </c>
      <c r="H53" s="224" t="s">
        <v>62</v>
      </c>
      <c r="I53" s="223"/>
      <c r="K53" s="163"/>
      <c r="L53" s="163"/>
      <c r="M53" s="163"/>
      <c r="N53" s="245"/>
    </row>
    <row r="54" spans="2:14" ht="12.75" x14ac:dyDescent="0.2">
      <c r="G54" s="224" t="s">
        <v>48</v>
      </c>
      <c r="H54" s="224" t="s">
        <v>31</v>
      </c>
      <c r="I54" s="223"/>
      <c r="K54" s="168"/>
      <c r="L54" s="168"/>
      <c r="M54" s="163"/>
      <c r="N54" s="245"/>
    </row>
    <row r="55" spans="2:14" ht="12.75" x14ac:dyDescent="0.2">
      <c r="B55" s="227" t="s">
        <v>230</v>
      </c>
      <c r="C55" s="227">
        <v>2016</v>
      </c>
      <c r="D55" s="146" t="s">
        <v>183</v>
      </c>
      <c r="E55" s="146" t="s">
        <v>241</v>
      </c>
      <c r="G55" s="224" t="s">
        <v>47</v>
      </c>
      <c r="H55" s="224" t="s">
        <v>134</v>
      </c>
      <c r="I55" s="223"/>
      <c r="K55" s="168"/>
      <c r="L55" s="168"/>
      <c r="M55" s="163"/>
      <c r="N55" s="245"/>
    </row>
    <row r="56" spans="2:14" ht="12.75" x14ac:dyDescent="0.2">
      <c r="B56" s="227" t="s">
        <v>149</v>
      </c>
      <c r="C56" s="228">
        <v>67</v>
      </c>
      <c r="D56" s="63"/>
      <c r="E56" s="63"/>
      <c r="G56" s="223"/>
      <c r="H56" s="223"/>
      <c r="I56" s="223"/>
      <c r="K56" s="168"/>
      <c r="L56" s="168"/>
      <c r="M56" s="163"/>
      <c r="N56" s="245"/>
    </row>
    <row r="57" spans="2:14" ht="12.75" x14ac:dyDescent="0.2">
      <c r="B57" s="227"/>
      <c r="C57" s="225"/>
      <c r="D57" s="63"/>
      <c r="E57" s="63"/>
      <c r="G57" s="227" t="s">
        <v>230</v>
      </c>
      <c r="H57" s="227" t="s">
        <v>59</v>
      </c>
      <c r="I57" s="223"/>
      <c r="K57" s="168"/>
      <c r="L57" s="168"/>
      <c r="M57" s="163"/>
      <c r="N57" s="245"/>
    </row>
    <row r="58" spans="2:14" ht="12.75" x14ac:dyDescent="0.2">
      <c r="B58" s="227" t="s">
        <v>86</v>
      </c>
      <c r="C58" s="225">
        <v>81.900000000000006</v>
      </c>
      <c r="D58" s="63">
        <v>55</v>
      </c>
      <c r="E58" s="63">
        <v>65</v>
      </c>
      <c r="G58" s="227" t="s">
        <v>195</v>
      </c>
      <c r="H58" s="228">
        <v>67</v>
      </c>
      <c r="I58" s="223"/>
      <c r="K58" s="163"/>
      <c r="L58" s="163"/>
      <c r="M58" s="163"/>
      <c r="N58" s="245"/>
    </row>
    <row r="59" spans="2:14" ht="12.75" x14ac:dyDescent="0.2">
      <c r="B59" s="227" t="s">
        <v>84</v>
      </c>
      <c r="C59" s="228">
        <v>79</v>
      </c>
      <c r="D59" s="63">
        <v>55</v>
      </c>
      <c r="E59" s="63">
        <v>65</v>
      </c>
      <c r="G59" s="227" t="s">
        <v>86</v>
      </c>
      <c r="H59" s="225">
        <v>81.900000000000006</v>
      </c>
      <c r="I59" s="223"/>
      <c r="K59" s="168"/>
      <c r="L59" s="168"/>
      <c r="M59" s="168"/>
      <c r="N59" s="245"/>
    </row>
    <row r="60" spans="2:14" ht="12.75" x14ac:dyDescent="0.2">
      <c r="B60" s="227" t="s">
        <v>225</v>
      </c>
      <c r="C60" s="225">
        <v>75.3</v>
      </c>
      <c r="D60" s="63">
        <v>55</v>
      </c>
      <c r="E60" s="63">
        <v>65</v>
      </c>
      <c r="G60" s="227" t="s">
        <v>35</v>
      </c>
      <c r="H60" s="225">
        <v>63.8</v>
      </c>
      <c r="I60" s="223"/>
      <c r="K60" s="168"/>
      <c r="L60" s="197"/>
      <c r="M60" s="197"/>
      <c r="N60" s="245"/>
    </row>
    <row r="61" spans="2:14" ht="12.75" x14ac:dyDescent="0.2">
      <c r="B61" s="227" t="s">
        <v>73</v>
      </c>
      <c r="C61" s="225">
        <v>72.599999999999994</v>
      </c>
      <c r="D61" s="63">
        <v>55</v>
      </c>
      <c r="E61" s="63">
        <v>65</v>
      </c>
      <c r="G61" s="227" t="s">
        <v>225</v>
      </c>
      <c r="H61" s="225">
        <v>75.3</v>
      </c>
      <c r="I61" s="223"/>
      <c r="K61" s="168"/>
      <c r="L61" s="197"/>
      <c r="M61" s="197"/>
      <c r="N61" s="245"/>
    </row>
    <row r="62" spans="2:14" ht="12.75" x14ac:dyDescent="0.2">
      <c r="B62" s="227" t="s">
        <v>159</v>
      </c>
      <c r="C62" s="225">
        <v>70.7</v>
      </c>
      <c r="D62" s="63">
        <v>55</v>
      </c>
      <c r="E62" s="63">
        <v>65</v>
      </c>
      <c r="G62" s="227" t="s">
        <v>84</v>
      </c>
      <c r="H62" s="228">
        <v>79</v>
      </c>
      <c r="I62" s="223"/>
      <c r="K62" s="168"/>
      <c r="L62" s="197"/>
      <c r="M62" s="197"/>
      <c r="N62" s="245"/>
    </row>
    <row r="63" spans="2:14" ht="12.75" x14ac:dyDescent="0.2">
      <c r="B63" s="227" t="s">
        <v>80</v>
      </c>
      <c r="C63" s="225">
        <v>70.3</v>
      </c>
      <c r="D63" s="63">
        <v>55</v>
      </c>
      <c r="E63" s="63">
        <v>65</v>
      </c>
      <c r="G63" s="227" t="s">
        <v>159</v>
      </c>
      <c r="H63" s="225">
        <v>70.7</v>
      </c>
      <c r="I63" s="223"/>
      <c r="K63" s="168"/>
      <c r="L63" s="197"/>
      <c r="M63" s="168"/>
      <c r="N63" s="245"/>
    </row>
    <row r="64" spans="2:14" ht="12.75" x14ac:dyDescent="0.2">
      <c r="B64" s="227" t="s">
        <v>76</v>
      </c>
      <c r="C64" s="225">
        <v>69.5</v>
      </c>
      <c r="D64" s="63">
        <v>55</v>
      </c>
      <c r="E64" s="63">
        <v>65</v>
      </c>
      <c r="G64" s="227" t="s">
        <v>83</v>
      </c>
      <c r="H64" s="228">
        <v>56</v>
      </c>
      <c r="I64" s="223"/>
      <c r="K64" s="168"/>
      <c r="L64" s="197"/>
      <c r="M64" s="197"/>
      <c r="N64" s="245"/>
    </row>
    <row r="65" spans="2:22" ht="12.75" x14ac:dyDescent="0.2">
      <c r="B65" s="227" t="s">
        <v>71</v>
      </c>
      <c r="C65" s="225">
        <v>69.400000000000006</v>
      </c>
      <c r="D65" s="63">
        <v>55</v>
      </c>
      <c r="E65" s="63">
        <v>65</v>
      </c>
      <c r="G65" s="227" t="s">
        <v>82</v>
      </c>
      <c r="H65" s="228">
        <v>67</v>
      </c>
      <c r="I65" s="223"/>
      <c r="K65" s="168"/>
      <c r="L65" s="197"/>
      <c r="M65" s="197"/>
      <c r="N65" s="245"/>
    </row>
    <row r="66" spans="2:22" ht="12.75" x14ac:dyDescent="0.2">
      <c r="B66" s="227" t="s">
        <v>68</v>
      </c>
      <c r="C66" s="225">
        <v>68.2</v>
      </c>
      <c r="D66" s="63">
        <v>55</v>
      </c>
      <c r="E66" s="63">
        <v>65</v>
      </c>
      <c r="G66" s="227" t="s">
        <v>81</v>
      </c>
      <c r="H66" s="107">
        <v>66.099999999999994</v>
      </c>
      <c r="I66" s="223"/>
      <c r="K66" s="168"/>
      <c r="L66" s="197"/>
      <c r="M66" s="185"/>
      <c r="N66" s="245"/>
    </row>
    <row r="67" spans="2:22" ht="12.75" x14ac:dyDescent="0.2">
      <c r="B67" s="227" t="s">
        <v>82</v>
      </c>
      <c r="C67" s="228">
        <v>67</v>
      </c>
      <c r="D67" s="63">
        <v>55</v>
      </c>
      <c r="E67" s="63">
        <v>65</v>
      </c>
      <c r="G67" s="227" t="s">
        <v>80</v>
      </c>
      <c r="H67" s="225">
        <v>70.3</v>
      </c>
      <c r="I67" s="223"/>
      <c r="K67" s="168"/>
      <c r="L67" s="185"/>
      <c r="M67" s="185"/>
      <c r="N67" s="245"/>
    </row>
    <row r="68" spans="2:22" ht="12.75" x14ac:dyDescent="0.2">
      <c r="B68" s="227" t="s">
        <v>78</v>
      </c>
      <c r="C68" s="225">
        <v>66.900000000000006</v>
      </c>
      <c r="D68" s="63">
        <v>55</v>
      </c>
      <c r="E68" s="63">
        <v>65</v>
      </c>
      <c r="G68" s="227" t="s">
        <v>79</v>
      </c>
      <c r="H68" s="228">
        <v>66</v>
      </c>
      <c r="I68" s="223"/>
      <c r="K68" s="168"/>
      <c r="L68" s="197"/>
      <c r="M68" s="168"/>
      <c r="N68" s="245"/>
    </row>
    <row r="69" spans="2:22" ht="12.75" x14ac:dyDescent="0.2">
      <c r="B69" s="227" t="s">
        <v>72</v>
      </c>
      <c r="C69" s="225">
        <v>66.8</v>
      </c>
      <c r="D69" s="63">
        <v>55</v>
      </c>
      <c r="E69" s="63">
        <v>65</v>
      </c>
      <c r="G69" s="227" t="s">
        <v>119</v>
      </c>
      <c r="H69" s="225">
        <v>54.7</v>
      </c>
      <c r="I69" s="223"/>
      <c r="K69" s="168"/>
      <c r="L69" s="197"/>
      <c r="M69" s="197"/>
      <c r="N69" s="245"/>
    </row>
    <row r="70" spans="2:22" ht="12.75" x14ac:dyDescent="0.2">
      <c r="B70" s="227" t="s">
        <v>81</v>
      </c>
      <c r="C70" s="107">
        <v>66.099999999999994</v>
      </c>
      <c r="D70" s="63">
        <v>55</v>
      </c>
      <c r="E70" s="63">
        <v>65</v>
      </c>
      <c r="G70" s="227" t="s">
        <v>78</v>
      </c>
      <c r="H70" s="225">
        <v>66.900000000000006</v>
      </c>
      <c r="I70" s="223"/>
      <c r="K70" s="168"/>
      <c r="L70" s="197"/>
      <c r="M70" s="185"/>
      <c r="N70" s="245"/>
      <c r="O70" s="245"/>
      <c r="P70" s="245"/>
      <c r="Q70" s="245"/>
      <c r="R70" s="245"/>
      <c r="S70" s="245"/>
      <c r="T70" s="245"/>
      <c r="U70" s="245"/>
      <c r="V70" s="245"/>
    </row>
    <row r="71" spans="2:22" ht="12.75" x14ac:dyDescent="0.2">
      <c r="B71" s="227" t="s">
        <v>79</v>
      </c>
      <c r="C71" s="228">
        <v>66</v>
      </c>
      <c r="D71" s="63">
        <v>55</v>
      </c>
      <c r="E71" s="63">
        <v>65</v>
      </c>
      <c r="G71" s="244" t="s">
        <v>77</v>
      </c>
      <c r="H71" s="232">
        <v>59.8</v>
      </c>
      <c r="I71" s="223"/>
      <c r="K71" s="168"/>
      <c r="L71" s="197"/>
      <c r="M71" s="197"/>
      <c r="N71" s="245"/>
      <c r="O71" s="245"/>
      <c r="P71" s="245"/>
      <c r="Q71" s="245"/>
      <c r="R71" s="245"/>
      <c r="S71" s="245"/>
      <c r="T71" s="245"/>
      <c r="U71" s="245"/>
      <c r="V71" s="245"/>
    </row>
    <row r="72" spans="2:22" ht="12.75" x14ac:dyDescent="0.2">
      <c r="B72" s="227" t="s">
        <v>70</v>
      </c>
      <c r="C72" s="225">
        <v>65.8</v>
      </c>
      <c r="D72" s="63">
        <v>55</v>
      </c>
      <c r="E72" s="63">
        <v>65</v>
      </c>
      <c r="G72" s="227" t="s">
        <v>32</v>
      </c>
      <c r="H72" s="225">
        <v>57.7</v>
      </c>
      <c r="I72" s="223"/>
      <c r="K72" s="168"/>
      <c r="L72" s="197"/>
      <c r="M72" s="185"/>
      <c r="N72" s="245"/>
      <c r="O72" s="245"/>
      <c r="P72" s="245"/>
      <c r="Q72" s="245"/>
      <c r="R72" s="245"/>
      <c r="S72" s="245"/>
      <c r="T72" s="245"/>
      <c r="U72" s="245"/>
      <c r="V72" s="245"/>
    </row>
    <row r="73" spans="2:22" ht="12.75" x14ac:dyDescent="0.2">
      <c r="B73" s="227" t="s">
        <v>69</v>
      </c>
      <c r="C73" s="225">
        <v>64.7</v>
      </c>
      <c r="D73" s="63">
        <v>55</v>
      </c>
      <c r="E73" s="63">
        <v>65</v>
      </c>
      <c r="G73" s="227" t="s">
        <v>76</v>
      </c>
      <c r="H73" s="225">
        <v>69.5</v>
      </c>
      <c r="I73" s="223"/>
      <c r="K73" s="168"/>
      <c r="L73" s="168"/>
      <c r="M73" s="163"/>
      <c r="N73" s="163"/>
      <c r="O73" s="245"/>
      <c r="P73" s="245"/>
      <c r="Q73" s="245"/>
      <c r="R73" s="245"/>
      <c r="S73" s="245"/>
      <c r="T73" s="245"/>
      <c r="U73" s="245"/>
      <c r="V73" s="245"/>
    </row>
    <row r="74" spans="2:22" ht="12.75" x14ac:dyDescent="0.2">
      <c r="B74" s="227" t="s">
        <v>67</v>
      </c>
      <c r="C74" s="225">
        <v>64.7</v>
      </c>
      <c r="D74" s="63">
        <v>55</v>
      </c>
      <c r="E74" s="63">
        <v>65</v>
      </c>
      <c r="G74" s="227" t="s">
        <v>75</v>
      </c>
      <c r="H74" s="225">
        <v>61.5</v>
      </c>
      <c r="I74" s="223"/>
      <c r="K74" s="168"/>
      <c r="L74" s="163"/>
      <c r="M74" s="163"/>
      <c r="N74" s="163"/>
      <c r="O74" s="245"/>
      <c r="P74" s="245"/>
      <c r="Q74" s="245"/>
      <c r="R74" s="245"/>
      <c r="S74" s="245"/>
      <c r="T74" s="245"/>
      <c r="U74" s="245"/>
      <c r="V74" s="245"/>
    </row>
    <row r="75" spans="2:22" ht="12.75" x14ac:dyDescent="0.2">
      <c r="B75" s="227" t="s">
        <v>35</v>
      </c>
      <c r="C75" s="225">
        <v>63.8</v>
      </c>
      <c r="D75" s="63">
        <v>55</v>
      </c>
      <c r="E75" s="63">
        <v>65</v>
      </c>
      <c r="G75" s="227" t="s">
        <v>74</v>
      </c>
      <c r="H75" s="225">
        <v>49.7</v>
      </c>
      <c r="I75" s="223"/>
      <c r="K75" s="168"/>
      <c r="L75" s="168"/>
      <c r="M75" s="169"/>
      <c r="N75" s="163"/>
      <c r="O75" s="245"/>
      <c r="P75" s="245"/>
      <c r="Q75" s="245"/>
      <c r="R75" s="245"/>
      <c r="S75" s="245"/>
      <c r="T75" s="245"/>
      <c r="U75" s="245"/>
      <c r="V75" s="245"/>
    </row>
    <row r="76" spans="2:22" ht="12.75" x14ac:dyDescent="0.2">
      <c r="B76" s="227" t="s">
        <v>75</v>
      </c>
      <c r="C76" s="225">
        <v>61.5</v>
      </c>
      <c r="D76" s="63">
        <v>55</v>
      </c>
      <c r="E76" s="63">
        <v>65</v>
      </c>
      <c r="G76" s="227" t="s">
        <v>34</v>
      </c>
      <c r="H76" s="107">
        <v>39.700000000000003</v>
      </c>
      <c r="I76" s="223"/>
      <c r="K76" s="168"/>
      <c r="L76" s="168"/>
      <c r="M76" s="169"/>
      <c r="N76" s="163"/>
      <c r="O76" s="245"/>
      <c r="P76" s="245"/>
      <c r="Q76" s="245"/>
      <c r="R76" s="245"/>
      <c r="S76" s="245"/>
      <c r="T76" s="245"/>
      <c r="U76" s="245"/>
      <c r="V76" s="245"/>
    </row>
    <row r="77" spans="2:22" ht="12.75" x14ac:dyDescent="0.2">
      <c r="B77" s="227" t="s">
        <v>43</v>
      </c>
      <c r="C77" s="225">
        <v>60.9</v>
      </c>
      <c r="D77" s="63">
        <v>55</v>
      </c>
      <c r="E77" s="63">
        <v>65</v>
      </c>
      <c r="G77" s="227" t="s">
        <v>73</v>
      </c>
      <c r="H77" s="225">
        <v>72.599999999999994</v>
      </c>
      <c r="I77" s="223"/>
      <c r="K77" s="168"/>
      <c r="L77" s="168"/>
      <c r="M77" s="168"/>
      <c r="N77" s="163"/>
      <c r="O77" s="245"/>
      <c r="P77" s="245"/>
      <c r="Q77" s="245"/>
      <c r="R77" s="245"/>
      <c r="S77" s="245"/>
      <c r="T77" s="245"/>
      <c r="U77" s="245"/>
      <c r="V77" s="245"/>
    </row>
    <row r="78" spans="2:22" ht="12.75" x14ac:dyDescent="0.2">
      <c r="B78" s="227" t="s">
        <v>36</v>
      </c>
      <c r="C78" s="107">
        <v>60.4</v>
      </c>
      <c r="D78" s="63">
        <v>55</v>
      </c>
      <c r="E78" s="63">
        <v>65</v>
      </c>
      <c r="G78" s="227" t="s">
        <v>72</v>
      </c>
      <c r="H78" s="225">
        <v>66.8</v>
      </c>
      <c r="I78" s="223"/>
      <c r="K78" s="168"/>
      <c r="L78" s="163"/>
      <c r="M78" s="163"/>
      <c r="N78" s="163"/>
      <c r="O78" s="245"/>
      <c r="P78" s="245"/>
      <c r="Q78" s="245"/>
      <c r="R78" s="245"/>
      <c r="S78" s="245"/>
      <c r="T78" s="245"/>
      <c r="U78" s="245"/>
      <c r="V78" s="245"/>
    </row>
    <row r="79" spans="2:22" ht="12.75" x14ac:dyDescent="0.2">
      <c r="B79" s="244" t="s">
        <v>202</v>
      </c>
      <c r="C79" s="226">
        <v>59.8</v>
      </c>
      <c r="D79" s="63">
        <v>55</v>
      </c>
      <c r="E79" s="63">
        <v>65</v>
      </c>
      <c r="G79" s="227" t="s">
        <v>33</v>
      </c>
      <c r="H79" s="228">
        <v>58</v>
      </c>
      <c r="I79" s="223"/>
      <c r="K79" s="168"/>
      <c r="L79" s="168"/>
      <c r="M79" s="168"/>
      <c r="N79" s="163"/>
      <c r="O79" s="245"/>
      <c r="P79" s="245"/>
      <c r="Q79" s="245"/>
      <c r="R79" s="245"/>
      <c r="S79" s="245"/>
      <c r="T79" s="245"/>
      <c r="U79" s="245"/>
      <c r="V79" s="245"/>
    </row>
    <row r="80" spans="2:22" ht="12.75" x14ac:dyDescent="0.2">
      <c r="B80" s="227" t="s">
        <v>33</v>
      </c>
      <c r="C80" s="228">
        <v>58</v>
      </c>
      <c r="D80" s="63">
        <v>55</v>
      </c>
      <c r="E80" s="63">
        <v>65</v>
      </c>
      <c r="G80" s="227" t="s">
        <v>43</v>
      </c>
      <c r="H80" s="225">
        <v>60.9</v>
      </c>
      <c r="I80" s="223"/>
      <c r="K80" s="168"/>
      <c r="L80" s="168"/>
      <c r="M80" s="168"/>
      <c r="N80" s="163"/>
      <c r="O80" s="245"/>
      <c r="P80" s="245"/>
      <c r="Q80" s="245"/>
      <c r="R80" s="245"/>
      <c r="S80" s="245"/>
      <c r="T80" s="245"/>
      <c r="U80" s="245"/>
      <c r="V80" s="245"/>
    </row>
    <row r="81" spans="2:22" ht="12.75" x14ac:dyDescent="0.2">
      <c r="B81" s="227" t="s">
        <v>32</v>
      </c>
      <c r="C81" s="225">
        <v>57.7</v>
      </c>
      <c r="D81" s="63">
        <v>55</v>
      </c>
      <c r="E81" s="63">
        <v>65</v>
      </c>
      <c r="G81" s="227" t="s">
        <v>36</v>
      </c>
      <c r="H81" s="107">
        <v>60.4</v>
      </c>
      <c r="I81" s="223"/>
      <c r="K81" s="168"/>
      <c r="L81" s="168"/>
      <c r="M81" s="168"/>
      <c r="N81" s="163"/>
      <c r="O81" s="245"/>
      <c r="P81" s="245"/>
      <c r="Q81" s="245"/>
      <c r="R81" s="245"/>
      <c r="S81" s="245"/>
      <c r="T81" s="245"/>
      <c r="U81" s="245"/>
      <c r="V81" s="245"/>
    </row>
    <row r="82" spans="2:22" ht="12.75" x14ac:dyDescent="0.2">
      <c r="B82" s="227" t="s">
        <v>83</v>
      </c>
      <c r="C82" s="228">
        <v>56</v>
      </c>
      <c r="D82" s="63">
        <v>55</v>
      </c>
      <c r="E82" s="63">
        <v>65</v>
      </c>
      <c r="G82" s="227" t="s">
        <v>71</v>
      </c>
      <c r="H82" s="225">
        <v>69.400000000000006</v>
      </c>
      <c r="I82" s="223"/>
      <c r="K82" s="168"/>
      <c r="L82" s="168"/>
      <c r="M82" s="168"/>
      <c r="N82" s="163"/>
      <c r="O82" s="245"/>
      <c r="P82" s="245"/>
      <c r="Q82" s="245"/>
      <c r="R82" s="245"/>
      <c r="S82" s="245"/>
      <c r="T82" s="245"/>
      <c r="U82" s="245"/>
      <c r="V82" s="245"/>
    </row>
    <row r="83" spans="2:22" ht="12.75" x14ac:dyDescent="0.2">
      <c r="B83" s="227" t="s">
        <v>119</v>
      </c>
      <c r="C83" s="225">
        <v>54.7</v>
      </c>
      <c r="D83" s="63">
        <v>55</v>
      </c>
      <c r="E83" s="63">
        <v>65</v>
      </c>
      <c r="G83" s="227" t="s">
        <v>70</v>
      </c>
      <c r="H83" s="225">
        <v>65.8</v>
      </c>
      <c r="I83" s="223"/>
      <c r="K83" s="168"/>
      <c r="L83" s="163"/>
      <c r="M83" s="163"/>
      <c r="N83" s="163"/>
      <c r="O83" s="245"/>
      <c r="P83" s="245"/>
      <c r="Q83" s="245"/>
      <c r="R83" s="245"/>
      <c r="S83" s="245"/>
      <c r="T83" s="245"/>
      <c r="U83" s="245"/>
      <c r="V83" s="245"/>
    </row>
    <row r="84" spans="2:22" ht="12.75" x14ac:dyDescent="0.2">
      <c r="B84" s="227" t="s">
        <v>74</v>
      </c>
      <c r="C84" s="225">
        <v>49.7</v>
      </c>
      <c r="D84" s="63">
        <v>55</v>
      </c>
      <c r="E84" s="63">
        <v>65</v>
      </c>
      <c r="G84" s="227" t="s">
        <v>69</v>
      </c>
      <c r="H84" s="225">
        <v>64.7</v>
      </c>
      <c r="I84" s="223"/>
      <c r="K84" s="168"/>
      <c r="L84" s="168"/>
      <c r="M84" s="168"/>
      <c r="N84" s="168"/>
      <c r="O84" s="245"/>
      <c r="P84" s="245"/>
      <c r="Q84" s="245"/>
      <c r="R84" s="245"/>
      <c r="S84" s="245"/>
      <c r="T84" s="245"/>
      <c r="U84" s="245"/>
      <c r="V84" s="245"/>
    </row>
    <row r="85" spans="2:22" ht="12.75" x14ac:dyDescent="0.2">
      <c r="B85" s="227" t="s">
        <v>34</v>
      </c>
      <c r="C85" s="107">
        <v>39.700000000000003</v>
      </c>
      <c r="D85" s="63">
        <v>55</v>
      </c>
      <c r="E85" s="63">
        <v>65</v>
      </c>
      <c r="G85" s="227" t="s">
        <v>68</v>
      </c>
      <c r="H85" s="225">
        <v>68.2</v>
      </c>
      <c r="I85" s="223"/>
      <c r="K85" s="168"/>
      <c r="L85" s="168"/>
      <c r="M85" s="197"/>
      <c r="N85" s="197"/>
      <c r="O85" s="245"/>
      <c r="P85" s="245"/>
      <c r="Q85" s="245"/>
      <c r="R85" s="245"/>
      <c r="S85" s="245"/>
      <c r="T85" s="245"/>
      <c r="U85" s="245"/>
      <c r="V85" s="245"/>
    </row>
    <row r="86" spans="2:22" ht="12.75" x14ac:dyDescent="0.2">
      <c r="B86" s="227"/>
      <c r="C86" s="225"/>
      <c r="D86" s="63"/>
      <c r="E86" s="63"/>
      <c r="G86" s="227" t="s">
        <v>67</v>
      </c>
      <c r="H86" s="225">
        <v>64.7</v>
      </c>
      <c r="I86" s="223"/>
      <c r="K86" s="168"/>
      <c r="L86" s="168"/>
      <c r="M86" s="197"/>
      <c r="N86" s="197"/>
      <c r="O86" s="245"/>
      <c r="P86" s="245"/>
      <c r="Q86" s="245"/>
      <c r="R86" s="245"/>
      <c r="S86" s="245"/>
      <c r="T86" s="245"/>
      <c r="U86" s="245"/>
      <c r="V86" s="245"/>
    </row>
    <row r="87" spans="2:22" ht="12.75" x14ac:dyDescent="0.2">
      <c r="B87" s="227" t="s">
        <v>42</v>
      </c>
      <c r="C87" s="225">
        <v>65.8</v>
      </c>
      <c r="D87" s="63">
        <v>55</v>
      </c>
      <c r="E87" s="63">
        <v>65</v>
      </c>
      <c r="G87" s="227" t="s">
        <v>113</v>
      </c>
      <c r="H87" s="225">
        <v>51.6</v>
      </c>
      <c r="I87" s="223"/>
      <c r="K87" s="168"/>
      <c r="L87" s="168"/>
      <c r="M87" s="197"/>
      <c r="N87" s="197"/>
      <c r="O87" s="245"/>
      <c r="P87" s="245"/>
      <c r="Q87" s="245"/>
      <c r="R87" s="245"/>
      <c r="S87" s="245"/>
      <c r="T87" s="245"/>
      <c r="U87" s="245"/>
      <c r="V87" s="245"/>
    </row>
    <row r="88" spans="2:22" ht="12.75" x14ac:dyDescent="0.2">
      <c r="B88" s="227" t="s">
        <v>66</v>
      </c>
      <c r="C88" s="225">
        <v>57.2</v>
      </c>
      <c r="D88" s="63">
        <v>55</v>
      </c>
      <c r="E88" s="63">
        <v>65</v>
      </c>
      <c r="G88" s="227" t="s">
        <v>42</v>
      </c>
      <c r="H88" s="225">
        <v>65.8</v>
      </c>
      <c r="I88" s="223"/>
      <c r="K88" s="168"/>
      <c r="L88" s="168"/>
      <c r="M88" s="197"/>
      <c r="N88" s="168"/>
      <c r="O88" s="245"/>
      <c r="P88" s="245"/>
      <c r="Q88" s="245"/>
      <c r="R88" s="245"/>
      <c r="S88" s="245"/>
      <c r="T88" s="245"/>
      <c r="U88" s="245"/>
      <c r="V88" s="245"/>
    </row>
    <row r="89" spans="2:22" ht="12.75" x14ac:dyDescent="0.2">
      <c r="B89" s="227" t="s">
        <v>113</v>
      </c>
      <c r="C89" s="225">
        <v>51.6</v>
      </c>
      <c r="D89" s="63">
        <v>55</v>
      </c>
      <c r="E89" s="63">
        <v>65</v>
      </c>
      <c r="G89" s="227" t="s">
        <v>66</v>
      </c>
      <c r="H89" s="225">
        <v>57.2</v>
      </c>
      <c r="I89" s="223"/>
      <c r="K89" s="168"/>
      <c r="L89" s="168"/>
      <c r="M89" s="197"/>
      <c r="N89" s="197"/>
      <c r="O89" s="245"/>
      <c r="P89" s="245"/>
      <c r="Q89" s="245"/>
      <c r="R89" s="245"/>
      <c r="S89" s="245"/>
      <c r="T89" s="245"/>
      <c r="U89" s="245"/>
      <c r="V89" s="245"/>
    </row>
    <row r="90" spans="2:22" ht="12.75" x14ac:dyDescent="0.2">
      <c r="G90" s="223"/>
      <c r="H90" s="223"/>
      <c r="I90" s="223"/>
      <c r="K90" s="168"/>
      <c r="L90" s="168"/>
      <c r="M90" s="197"/>
      <c r="N90" s="197"/>
      <c r="O90" s="245"/>
      <c r="P90" s="245"/>
      <c r="Q90" s="245"/>
      <c r="R90" s="245"/>
      <c r="S90" s="245"/>
      <c r="T90" s="245"/>
      <c r="U90" s="245"/>
      <c r="V90" s="245"/>
    </row>
    <row r="91" spans="2:22" ht="12.75" x14ac:dyDescent="0.2">
      <c r="G91" s="224" t="s">
        <v>88</v>
      </c>
      <c r="H91" s="223"/>
      <c r="I91" s="223"/>
      <c r="K91" s="168"/>
      <c r="L91" s="168"/>
      <c r="M91" s="197"/>
      <c r="N91" s="185"/>
      <c r="O91" s="245"/>
      <c r="P91" s="245"/>
      <c r="Q91" s="245"/>
      <c r="R91" s="245"/>
      <c r="S91" s="245"/>
      <c r="T91" s="245"/>
      <c r="U91" s="245"/>
      <c r="V91" s="245"/>
    </row>
    <row r="92" spans="2:22" ht="12.75" x14ac:dyDescent="0.2">
      <c r="G92" s="224" t="s">
        <v>41</v>
      </c>
      <c r="H92" s="224" t="s">
        <v>51</v>
      </c>
      <c r="I92" s="223"/>
      <c r="L92" s="168"/>
      <c r="M92" s="185"/>
      <c r="N92" s="185"/>
      <c r="O92" s="245"/>
      <c r="P92" s="245"/>
      <c r="Q92" s="245"/>
      <c r="R92" s="245"/>
      <c r="S92" s="245"/>
      <c r="T92" s="245"/>
      <c r="U92" s="245"/>
      <c r="V92" s="245"/>
    </row>
    <row r="93" spans="2:22" ht="12.75" x14ac:dyDescent="0.2">
      <c r="B93" s="224" t="s">
        <v>206</v>
      </c>
      <c r="C93" s="223"/>
      <c r="D93" s="223"/>
      <c r="E93" s="223"/>
      <c r="G93" s="224"/>
      <c r="H93" s="223"/>
      <c r="I93" s="223"/>
      <c r="L93" s="168"/>
      <c r="M93" s="197"/>
      <c r="N93" s="168"/>
      <c r="O93" s="245"/>
      <c r="P93" s="245"/>
      <c r="Q93" s="245"/>
      <c r="R93" s="245"/>
      <c r="S93" s="245"/>
      <c r="T93" s="245"/>
      <c r="U93" s="245"/>
      <c r="V93" s="245"/>
    </row>
    <row r="94" spans="2:22" ht="12.75" x14ac:dyDescent="0.2">
      <c r="B94" s="223"/>
      <c r="C94" s="223"/>
      <c r="D94" s="223"/>
      <c r="E94" s="223"/>
      <c r="L94" s="168"/>
      <c r="M94" s="197"/>
      <c r="N94" s="197"/>
      <c r="O94" s="245"/>
      <c r="P94" s="245"/>
      <c r="Q94" s="245"/>
      <c r="R94" s="245"/>
      <c r="S94" s="245"/>
      <c r="T94" s="245"/>
      <c r="U94" s="245"/>
      <c r="V94" s="245"/>
    </row>
    <row r="95" spans="2:22" ht="12.75" x14ac:dyDescent="0.2">
      <c r="B95" s="224"/>
      <c r="C95" s="231"/>
      <c r="D95" s="223"/>
      <c r="E95" s="223"/>
      <c r="F95" s="223"/>
      <c r="G95" s="223"/>
      <c r="H95" s="223"/>
      <c r="I95" s="223"/>
      <c r="L95" s="168"/>
      <c r="M95" s="197"/>
      <c r="N95" s="185"/>
      <c r="O95" s="245"/>
      <c r="P95" s="245"/>
      <c r="Q95" s="245"/>
      <c r="R95" s="245"/>
      <c r="S95" s="245"/>
      <c r="T95" s="245"/>
      <c r="U95" s="245"/>
      <c r="V95" s="245"/>
    </row>
    <row r="96" spans="2:22" ht="12.75" x14ac:dyDescent="0.2">
      <c r="B96" s="224"/>
      <c r="C96" s="231"/>
      <c r="D96" s="223"/>
      <c r="E96" s="223"/>
      <c r="F96" s="223"/>
      <c r="G96" s="223"/>
      <c r="H96" s="223"/>
      <c r="I96" s="223"/>
      <c r="L96" s="168"/>
      <c r="M96" s="197"/>
      <c r="N96" s="197"/>
      <c r="O96" s="245"/>
      <c r="P96" s="245"/>
      <c r="Q96" s="245"/>
      <c r="R96" s="245"/>
      <c r="S96" s="245"/>
      <c r="T96" s="245"/>
      <c r="U96" s="245"/>
      <c r="V96" s="245"/>
    </row>
    <row r="97" spans="2:22" ht="12.75" x14ac:dyDescent="0.2">
      <c r="B97" s="224"/>
      <c r="C97" s="224"/>
      <c r="D97" s="223"/>
      <c r="E97" s="223"/>
      <c r="F97" s="223"/>
      <c r="G97" s="223"/>
      <c r="H97" s="223"/>
      <c r="I97" s="223"/>
      <c r="L97" s="168"/>
      <c r="M97" s="197"/>
      <c r="N97" s="185"/>
      <c r="O97" s="245"/>
      <c r="P97" s="245"/>
      <c r="Q97" s="245"/>
      <c r="R97" s="245"/>
      <c r="S97" s="245"/>
      <c r="T97" s="245"/>
      <c r="U97" s="245"/>
      <c r="V97" s="245"/>
    </row>
    <row r="98" spans="2:22" ht="12.75" x14ac:dyDescent="0.2">
      <c r="B98" s="223"/>
      <c r="C98" s="223"/>
      <c r="D98" s="223"/>
      <c r="E98" s="223"/>
      <c r="F98" s="223"/>
      <c r="G98" s="223"/>
      <c r="H98" s="223"/>
      <c r="I98" s="223"/>
      <c r="L98" s="168"/>
      <c r="M98" s="197"/>
      <c r="N98" s="197"/>
      <c r="O98" s="245"/>
      <c r="P98" s="245"/>
      <c r="Q98" s="245"/>
      <c r="R98" s="245"/>
      <c r="S98" s="245"/>
      <c r="T98" s="245"/>
      <c r="U98" s="245"/>
      <c r="V98" s="245"/>
    </row>
    <row r="99" spans="2:22" ht="12.75" x14ac:dyDescent="0.2">
      <c r="B99" s="224"/>
      <c r="C99" s="230"/>
      <c r="D99" s="223"/>
      <c r="E99" s="223"/>
      <c r="F99" s="223"/>
      <c r="G99" s="223"/>
      <c r="H99" s="223"/>
      <c r="I99" s="223"/>
      <c r="L99" s="168"/>
      <c r="M99" s="197"/>
      <c r="N99" s="197"/>
      <c r="O99" s="245"/>
      <c r="P99" s="245"/>
      <c r="Q99" s="245"/>
      <c r="R99" s="245"/>
      <c r="S99" s="245"/>
      <c r="T99" s="245"/>
      <c r="U99" s="245"/>
      <c r="V99" s="245"/>
    </row>
    <row r="100" spans="2:22" ht="12.75" x14ac:dyDescent="0.2">
      <c r="B100" s="224"/>
      <c r="C100" s="224"/>
      <c r="D100" s="223"/>
      <c r="E100" s="223"/>
      <c r="F100" s="223"/>
      <c r="G100" s="223"/>
      <c r="H100" s="223"/>
      <c r="I100" s="223"/>
      <c r="L100" s="168"/>
      <c r="M100" s="197"/>
      <c r="N100" s="185"/>
      <c r="O100" s="245"/>
      <c r="P100" s="245"/>
      <c r="Q100" s="245"/>
      <c r="R100" s="245"/>
      <c r="S100" s="245"/>
      <c r="T100" s="245"/>
      <c r="U100" s="245"/>
      <c r="V100" s="245"/>
    </row>
    <row r="101" spans="2:22" ht="12.75" x14ac:dyDescent="0.2">
      <c r="B101" s="224"/>
      <c r="C101" s="224"/>
      <c r="D101" s="223"/>
      <c r="E101" s="223"/>
      <c r="F101" s="223"/>
      <c r="G101" s="223"/>
      <c r="H101" s="223"/>
      <c r="I101" s="223"/>
      <c r="L101" s="168"/>
      <c r="M101" s="197"/>
      <c r="N101" s="197"/>
      <c r="O101" s="245"/>
      <c r="P101" s="245"/>
      <c r="Q101" s="245"/>
      <c r="R101" s="245"/>
      <c r="S101" s="245"/>
      <c r="T101" s="245"/>
      <c r="U101" s="245"/>
      <c r="V101" s="245"/>
    </row>
    <row r="102" spans="2:22" ht="12.75" x14ac:dyDescent="0.2">
      <c r="B102" s="224"/>
      <c r="C102" s="224"/>
      <c r="D102" s="223"/>
      <c r="E102" s="223"/>
      <c r="F102" s="223"/>
      <c r="G102" s="223"/>
      <c r="H102" s="223"/>
      <c r="I102" s="223"/>
      <c r="L102" s="168"/>
      <c r="M102" s="197"/>
      <c r="N102" s="197"/>
      <c r="O102" s="245"/>
      <c r="P102" s="245"/>
      <c r="Q102" s="245"/>
      <c r="R102" s="245"/>
      <c r="S102" s="245"/>
      <c r="T102" s="245"/>
      <c r="U102" s="245"/>
      <c r="V102" s="245"/>
    </row>
    <row r="103" spans="2:22" ht="12.75" x14ac:dyDescent="0.2">
      <c r="F103" s="223"/>
      <c r="G103" s="223"/>
      <c r="H103" s="223"/>
      <c r="I103" s="223"/>
      <c r="L103" s="168"/>
      <c r="M103" s="197"/>
      <c r="N103" s="168"/>
      <c r="O103" s="245"/>
      <c r="P103" s="245"/>
      <c r="Q103" s="245"/>
      <c r="R103" s="245"/>
      <c r="S103" s="245"/>
      <c r="T103" s="245"/>
      <c r="U103" s="245"/>
      <c r="V103" s="245"/>
    </row>
    <row r="104" spans="2:22" ht="12.75" x14ac:dyDescent="0.2">
      <c r="F104" s="223"/>
      <c r="G104" s="223"/>
      <c r="H104" s="223"/>
      <c r="I104" s="223"/>
      <c r="L104" s="168"/>
      <c r="M104" s="197"/>
      <c r="N104" s="197"/>
      <c r="O104" s="245"/>
      <c r="P104" s="245"/>
      <c r="Q104" s="245"/>
      <c r="R104" s="245"/>
      <c r="S104" s="245"/>
      <c r="T104" s="245"/>
      <c r="U104" s="245"/>
      <c r="V104" s="245"/>
    </row>
    <row r="105" spans="2:22" ht="12.75" x14ac:dyDescent="0.2">
      <c r="L105" s="168"/>
      <c r="M105" s="185"/>
      <c r="N105" s="197"/>
      <c r="O105" s="245"/>
      <c r="P105" s="245"/>
      <c r="Q105" s="245"/>
      <c r="R105" s="245"/>
      <c r="S105" s="245"/>
      <c r="T105" s="245"/>
      <c r="U105" s="245"/>
      <c r="V105" s="245"/>
    </row>
    <row r="106" spans="2:22" ht="12.75" x14ac:dyDescent="0.2">
      <c r="L106" s="168"/>
      <c r="M106" s="197"/>
      <c r="N106" s="197"/>
      <c r="O106" s="245"/>
      <c r="P106" s="245"/>
      <c r="Q106" s="245"/>
      <c r="R106" s="245"/>
      <c r="S106" s="245"/>
      <c r="T106" s="245"/>
      <c r="U106" s="245"/>
      <c r="V106" s="245"/>
    </row>
    <row r="107" spans="2:22" ht="12.75" x14ac:dyDescent="0.2">
      <c r="L107" s="168"/>
      <c r="M107" s="197"/>
      <c r="N107" s="197"/>
      <c r="O107" s="245"/>
      <c r="P107" s="245"/>
      <c r="Q107" s="245"/>
      <c r="R107" s="245"/>
      <c r="S107" s="245"/>
      <c r="T107" s="245"/>
      <c r="U107" s="245"/>
      <c r="V107" s="245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Table 1</vt:lpstr>
      <vt:lpstr>Figure 8</vt:lpstr>
      <vt:lpstr>Figure 9</vt:lpstr>
      <vt:lpstr>Figure 10</vt:lpstr>
      <vt:lpstr>Figure 8 (deleted from SE)</vt:lpstr>
      <vt:lpstr>Figure 9 (deleted from SE)</vt:lpstr>
      <vt:lpstr>Table 2</vt:lpstr>
      <vt:lpstr>data recycling rates</vt:lpstr>
      <vt:lpstr>Datax</vt:lpstr>
      <vt:lpstr>'Figure 10'!_ftn1</vt:lpstr>
      <vt:lpstr>'Figure 8'!_ftnref1</vt:lpstr>
      <vt:lpstr>'Figure 9'!_ftnref1</vt:lpstr>
    </vt:vector>
  </TitlesOfParts>
  <Manager>Christian Heidorn</Manager>
  <Company>Eurostat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Packaging Waste Statistics</dc:title>
  <dc:creator>Wolfgang Jenseit and Stefanie Dittrich, Oeko Institut</dc:creator>
  <cp:lastModifiedBy>ROSS Wendy (ESTAT)</cp:lastModifiedBy>
  <cp:lastPrinted>2018-03-13T15:10:09Z</cp:lastPrinted>
  <dcterms:created xsi:type="dcterms:W3CDTF">2010-09-04T16:16:10Z</dcterms:created>
  <dcterms:modified xsi:type="dcterms:W3CDTF">2019-01-08T15:06:19Z</dcterms:modified>
</cp:coreProperties>
</file>