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ne" sheetId="1" r:id="rId4"/>
    <sheet state="visible" name="XDP accel" sheetId="2" r:id="rId5"/>
    <sheet state="visible" name="Table caching" sheetId="3" r:id="rId6"/>
    <sheet state="visible" name="Pipeline opt." sheetId="4" r:id="rId7"/>
  </sheets>
  <definedNames/>
  <calcPr/>
</workbook>
</file>

<file path=xl/sharedStrings.xml><?xml version="1.0" encoding="utf-8"?>
<sst xmlns="http://schemas.openxmlformats.org/spreadsheetml/2006/main" count="264" uniqueCount="46">
  <si>
    <t>No.</t>
  </si>
  <si>
    <t>Throughput [Gbps]</t>
  </si>
  <si>
    <t>Throughput [MPPS]</t>
  </si>
  <si>
    <t>XDP helper</t>
  </si>
  <si>
    <t>Total Ingress</t>
  </si>
  <si>
    <t>Ingress Parser</t>
  </si>
  <si>
    <t>Ingress Control</t>
  </si>
  <si>
    <t>Ingress Deparser</t>
  </si>
  <si>
    <t>Total Egress</t>
  </si>
  <si>
    <t>Egress Parser</t>
  </si>
  <si>
    <t>Egress Control</t>
  </si>
  <si>
    <t>Egress Deparser</t>
  </si>
  <si>
    <t>Baseline XDP</t>
  </si>
  <si>
    <t>Baseline TC Ingress</t>
  </si>
  <si>
    <t>Baseline TC</t>
  </si>
  <si>
    <t>CI(Throughput)[Gbps]</t>
  </si>
  <si>
    <t>CI(Throughput)[MPPS]</t>
  </si>
  <si>
    <t>STDEV [XDP helper]</t>
  </si>
  <si>
    <t>STDEV [Ingress]</t>
  </si>
  <si>
    <t>STDEV [IG-Parser]</t>
  </si>
  <si>
    <t>STDEV [IG-Control]</t>
  </si>
  <si>
    <t>STDEV [Egress]</t>
  </si>
  <si>
    <t>STDEV [EG-Parser]</t>
  </si>
  <si>
    <t>STDEV [EG-Control]</t>
  </si>
  <si>
    <t>STDEV [Gbps]</t>
  </si>
  <si>
    <t>STDEV [MPPS]</t>
  </si>
  <si>
    <t>CI(XDP helper)</t>
  </si>
  <si>
    <t>CI(Total Ingress)</t>
  </si>
  <si>
    <t>CI(IG-Parser)</t>
  </si>
  <si>
    <t>CI(IG-Control)</t>
  </si>
  <si>
    <t>CI(Total Egress)</t>
  </si>
  <si>
    <t>CI(Egress Parser)</t>
  </si>
  <si>
    <t>CI(Egress Control)</t>
  </si>
  <si>
    <t>Average</t>
  </si>
  <si>
    <t>Absolute</t>
  </si>
  <si>
    <t>CPU Cycles</t>
  </si>
  <si>
    <t># of BPF insn</t>
  </si>
  <si>
    <t>BPF stack size [B]</t>
  </si>
  <si>
    <t>Total</t>
  </si>
  <si>
    <t>Total Ingress+Egress</t>
  </si>
  <si>
    <t>Total Ingress (no prog in prog array)</t>
  </si>
  <si>
    <t>Total Ingress + Egress Parser</t>
  </si>
  <si>
    <t>Total Ingress + Egress Control</t>
  </si>
  <si>
    <t>XDP redirect_map</t>
  </si>
  <si>
    <t>STDEV [Total]</t>
  </si>
  <si>
    <t>CI(Total)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</si>
</sst>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34A853"/>
        <bgColor rgb="FF34A853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readingOrder="0" vertical="bottom"/>
    </xf>
    <xf borderId="1" fillId="2" fontId="1" numFmtId="0" xfId="0" applyAlignment="1" applyBorder="1" applyFont="1">
      <alignment readingOrder="0" vertical="bottom"/>
    </xf>
    <xf borderId="3" fillId="2" fontId="1" numFmtId="0" xfId="0" applyAlignment="1" applyBorder="1" applyFont="1">
      <alignment readingOrder="0" vertical="bottom"/>
    </xf>
    <xf borderId="1" fillId="3" fontId="1" numFmtId="0" xfId="0" applyAlignment="1" applyBorder="1" applyFill="1" applyFont="1">
      <alignment horizontal="right" vertical="bottom"/>
    </xf>
    <xf borderId="1" fillId="4" fontId="2" numFmtId="0" xfId="0" applyAlignment="1" applyBorder="1" applyFill="1" applyFont="1">
      <alignment readingOrder="0" vertical="bottom"/>
    </xf>
    <xf borderId="4" fillId="3" fontId="1" numFmtId="0" xfId="0" applyAlignment="1" applyBorder="1" applyFont="1">
      <alignment horizontal="right" vertical="bottom"/>
    </xf>
    <xf borderId="3" fillId="4" fontId="2" numFmtId="0" xfId="0" applyAlignment="1" applyBorder="1" applyFont="1">
      <alignment readingOrder="0" vertical="bottom"/>
    </xf>
    <xf borderId="3" fillId="4" fontId="2" numFmtId="0" xfId="0" applyAlignment="1" applyBorder="1" applyFont="1">
      <alignment horizontal="right" readingOrder="0" vertical="bottom"/>
    </xf>
    <xf borderId="0" fillId="5" fontId="2" numFmtId="0" xfId="0" applyAlignment="1" applyFill="1" applyFont="1">
      <alignment horizontal="center" vertical="bottom"/>
    </xf>
    <xf borderId="3" fillId="4" fontId="2" numFmtId="0" xfId="0" applyAlignment="1" applyBorder="1" applyFont="1">
      <alignment horizontal="right" vertical="bottom"/>
    </xf>
    <xf borderId="1" fillId="4" fontId="2" numFmtId="0" xfId="0" applyAlignment="1" applyBorder="1" applyFont="1">
      <alignment vertical="bottom"/>
    </xf>
    <xf borderId="1" fillId="4" fontId="3" numFmtId="0" xfId="0" applyAlignment="1" applyBorder="1" applyFont="1">
      <alignment readingOrder="0"/>
    </xf>
    <xf borderId="0" fillId="5" fontId="2" numFmtId="0" xfId="0" applyAlignment="1" applyFont="1">
      <alignment vertical="bottom"/>
    </xf>
    <xf borderId="0" fillId="5" fontId="1" numFmtId="0" xfId="0" applyAlignment="1" applyFont="1">
      <alignment readingOrder="0" vertical="bottom"/>
    </xf>
    <xf borderId="3" fillId="4" fontId="2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1" fillId="4" fontId="2" numFmtId="0" xfId="0" applyAlignment="1" applyBorder="1" applyFont="1">
      <alignment horizontal="center" vertical="bottom"/>
    </xf>
    <xf borderId="3" fillId="4" fontId="2" numFmtId="0" xfId="0" applyAlignment="1" applyBorder="1" applyFont="1">
      <alignment horizontal="center" vertical="bottom"/>
    </xf>
    <xf borderId="0" fillId="5" fontId="1" numFmtId="0" xfId="0" applyAlignment="1" applyFont="1">
      <alignment horizontal="right" vertical="bottom"/>
    </xf>
    <xf borderId="2" fillId="2" fontId="1" numFmtId="0" xfId="0" applyAlignment="1" applyBorder="1" applyFont="1">
      <alignment vertical="bottom"/>
    </xf>
    <xf borderId="1" fillId="2" fontId="4" numFmtId="0" xfId="0" applyAlignment="1" applyBorder="1" applyFont="1">
      <alignment readingOrder="0"/>
    </xf>
    <xf borderId="1" fillId="4" fontId="0" numFmtId="0" xfId="0" applyBorder="1" applyFont="1"/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3" fontId="1" numFmtId="0" xfId="0" applyAlignment="1" applyBorder="1" applyFont="1">
      <alignment horizontal="right" readingOrder="0" vertical="bottom"/>
    </xf>
    <xf borderId="1" fillId="4" fontId="2" numFmtId="0" xfId="0" applyAlignment="1" applyBorder="1" applyFont="1">
      <alignment horizontal="center" vertical="bottom"/>
    </xf>
    <xf borderId="0" fillId="5" fontId="2" numFmtId="0" xfId="0" applyAlignment="1" applyFont="1">
      <alignment readingOrder="0" vertical="bottom"/>
    </xf>
    <xf borderId="0" fillId="5" fontId="3" numFmtId="0" xfId="0" applyFont="1"/>
    <xf borderId="0" fillId="0" fontId="3" numFmtId="0" xfId="0" applyAlignment="1" applyFont="1">
      <alignment readingOrder="0"/>
    </xf>
    <xf borderId="0" fillId="2" fontId="1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4" fontId="2" numFmtId="0" xfId="0" applyAlignment="1" applyBorder="1" applyFont="1">
      <alignment horizontal="right" readingOrder="0" vertical="bottom"/>
    </xf>
    <xf borderId="1" fillId="4" fontId="2" numFmtId="0" xfId="0" applyAlignment="1" applyBorder="1" applyFont="1">
      <alignment horizontal="right" vertical="bottom"/>
    </xf>
    <xf borderId="1" fillId="6" fontId="2" numFmtId="0" xfId="0" applyAlignment="1" applyBorder="1" applyFill="1" applyFont="1">
      <alignment vertical="bottom"/>
    </xf>
    <xf borderId="0" fillId="6" fontId="2" numFmtId="0" xfId="0" applyAlignment="1" applyFont="1">
      <alignment vertical="bottom"/>
    </xf>
    <xf borderId="1" fillId="2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0"/>
    <col customWidth="1" min="3" max="3" width="18.88"/>
    <col customWidth="1" min="4" max="4" width="15.13"/>
    <col customWidth="1" min="5" max="5" width="18.38"/>
    <col customWidth="1" min="6" max="6" width="16.88"/>
    <col customWidth="1" min="7" max="7" width="14.25"/>
    <col customWidth="1" min="8" max="8" width="15.88"/>
    <col customWidth="1" min="9" max="10" width="15.75"/>
    <col customWidth="1" min="11" max="11" width="14.38"/>
    <col customWidth="1" min="12" max="12" width="16.75"/>
    <col customWidth="1" min="13" max="13" width="17.75"/>
    <col customWidth="1" min="14" max="14" width="16.63"/>
    <col customWidth="1" min="15" max="15" width="17.38"/>
    <col customWidth="1" min="18" max="18" width="18.5"/>
  </cols>
  <sheetData>
    <row r="1">
      <c r="A1" s="1" t="s">
        <v>0</v>
      </c>
      <c r="B1" s="1" t="s">
        <v>1</v>
      </c>
      <c r="C1" s="1" t="s">
        <v>2</v>
      </c>
      <c r="E1" s="1" t="s">
        <v>0</v>
      </c>
      <c r="F1" s="2" t="s">
        <v>3</v>
      </c>
      <c r="G1" s="2" t="s">
        <v>4</v>
      </c>
      <c r="H1" s="2" t="s">
        <v>5</v>
      </c>
      <c r="I1" s="3" t="s">
        <v>6</v>
      </c>
      <c r="J1" s="3" t="s">
        <v>7</v>
      </c>
      <c r="K1" s="1" t="s">
        <v>8</v>
      </c>
      <c r="L1" s="2" t="s">
        <v>9</v>
      </c>
      <c r="M1" s="2" t="s">
        <v>10</v>
      </c>
      <c r="N1" s="2" t="s">
        <v>11</v>
      </c>
      <c r="O1" s="4" t="s">
        <v>12</v>
      </c>
      <c r="Q1" s="4" t="s">
        <v>12</v>
      </c>
      <c r="R1" s="4" t="s">
        <v>13</v>
      </c>
    </row>
    <row r="2">
      <c r="A2" s="5">
        <v>1.0</v>
      </c>
      <c r="B2" s="6">
        <v>0.522</v>
      </c>
      <c r="C2" s="6">
        <v>0.653</v>
      </c>
      <c r="E2" s="7">
        <v>1.0</v>
      </c>
      <c r="F2" s="8">
        <v>300.5</v>
      </c>
      <c r="G2" s="9">
        <v>1799.1</v>
      </c>
      <c r="H2" s="8">
        <v>413.0</v>
      </c>
      <c r="I2" s="6">
        <v>1491.6</v>
      </c>
      <c r="J2" s="10"/>
      <c r="K2" s="6">
        <v>661.3</v>
      </c>
      <c r="L2" s="9">
        <v>365.0</v>
      </c>
      <c r="M2" s="9">
        <v>388.0</v>
      </c>
      <c r="N2" s="11"/>
      <c r="O2" s="12">
        <f>AVERAGEA(Q2:Q11)</f>
        <v>246.876</v>
      </c>
      <c r="Q2" s="13">
        <v>246.38</v>
      </c>
      <c r="R2" s="13">
        <v>256.658</v>
      </c>
    </row>
    <row r="3">
      <c r="A3" s="5">
        <v>2.0</v>
      </c>
      <c r="B3" s="6">
        <v>0.526</v>
      </c>
      <c r="C3" s="6">
        <v>0.659</v>
      </c>
      <c r="E3" s="7">
        <v>2.0</v>
      </c>
      <c r="F3" s="8">
        <v>301.2</v>
      </c>
      <c r="G3" s="8">
        <v>1798.0</v>
      </c>
      <c r="H3" s="8">
        <v>416.0</v>
      </c>
      <c r="I3" s="6">
        <v>1464.0</v>
      </c>
      <c r="J3" s="14"/>
      <c r="K3" s="6">
        <v>657.0</v>
      </c>
      <c r="L3" s="8">
        <v>380.7</v>
      </c>
      <c r="M3" s="8">
        <v>388.0</v>
      </c>
      <c r="N3" s="12"/>
      <c r="O3" s="3" t="s">
        <v>14</v>
      </c>
      <c r="Q3" s="13">
        <v>246.68</v>
      </c>
      <c r="R3" s="13">
        <v>255.824</v>
      </c>
    </row>
    <row r="4">
      <c r="A4" s="5">
        <v>3.0</v>
      </c>
      <c r="B4" s="6">
        <v>0.522</v>
      </c>
      <c r="C4" s="6">
        <v>0.653</v>
      </c>
      <c r="E4" s="7">
        <v>3.0</v>
      </c>
      <c r="F4" s="8">
        <v>304.8</v>
      </c>
      <c r="G4" s="8">
        <v>1802.0</v>
      </c>
      <c r="H4" s="8">
        <v>421.8</v>
      </c>
      <c r="I4" s="6">
        <v>1455.3</v>
      </c>
      <c r="J4" s="14"/>
      <c r="K4" s="6">
        <v>659.56</v>
      </c>
      <c r="L4" s="8">
        <v>373.0</v>
      </c>
      <c r="M4" s="8">
        <v>388.7</v>
      </c>
      <c r="N4" s="12"/>
      <c r="O4" s="12">
        <f>AVERAGEA(R2:R11)</f>
        <v>255.0882</v>
      </c>
      <c r="Q4" s="13">
        <v>247.0</v>
      </c>
      <c r="R4" s="13">
        <v>256.19</v>
      </c>
    </row>
    <row r="5">
      <c r="A5" s="5">
        <v>4.0</v>
      </c>
      <c r="B5" s="6">
        <v>0.524</v>
      </c>
      <c r="C5" s="6">
        <v>0.656</v>
      </c>
      <c r="E5" s="7">
        <v>4.0</v>
      </c>
      <c r="F5" s="8">
        <v>302.7</v>
      </c>
      <c r="G5" s="8">
        <v>1793.6</v>
      </c>
      <c r="H5" s="8">
        <v>418.9</v>
      </c>
      <c r="I5" s="6">
        <v>1466.0</v>
      </c>
      <c r="J5" s="14"/>
      <c r="K5" s="6">
        <v>661.0</v>
      </c>
      <c r="L5" s="8">
        <v>369.0</v>
      </c>
      <c r="M5" s="8">
        <v>388.0</v>
      </c>
      <c r="N5" s="12"/>
      <c r="O5" s="15"/>
      <c r="Q5" s="13">
        <v>247.5</v>
      </c>
      <c r="R5" s="13">
        <v>250.46</v>
      </c>
    </row>
    <row r="6">
      <c r="A6" s="5">
        <v>5.0</v>
      </c>
      <c r="B6" s="6">
        <v>0.522</v>
      </c>
      <c r="C6" s="6">
        <v>0.654</v>
      </c>
      <c r="E6" s="7">
        <v>5.0</v>
      </c>
      <c r="F6" s="8">
        <v>303.66</v>
      </c>
      <c r="G6" s="8">
        <v>1816.0</v>
      </c>
      <c r="H6" s="8">
        <v>412.2</v>
      </c>
      <c r="I6" s="6">
        <v>1453.6</v>
      </c>
      <c r="J6" s="14"/>
      <c r="K6" s="6">
        <v>665.5</v>
      </c>
      <c r="L6" s="8">
        <v>367.0</v>
      </c>
      <c r="M6" s="8">
        <v>389.5</v>
      </c>
      <c r="N6" s="12"/>
      <c r="O6" s="14"/>
      <c r="Q6" s="13">
        <v>246.4</v>
      </c>
      <c r="R6" s="13">
        <v>251.84</v>
      </c>
    </row>
    <row r="7">
      <c r="A7" s="5">
        <v>6.0</v>
      </c>
      <c r="B7" s="6">
        <v>0.522</v>
      </c>
      <c r="C7" s="6">
        <v>0.653</v>
      </c>
      <c r="E7" s="7">
        <v>6.0</v>
      </c>
      <c r="F7" s="8">
        <v>305.4</v>
      </c>
      <c r="G7" s="8">
        <v>1814.0</v>
      </c>
      <c r="H7" s="8">
        <v>413.9</v>
      </c>
      <c r="I7" s="6">
        <v>1461.0</v>
      </c>
      <c r="J7" s="14"/>
      <c r="K7" s="6">
        <v>666.5</v>
      </c>
      <c r="L7" s="8">
        <v>377.9</v>
      </c>
      <c r="M7" s="8">
        <v>388.8</v>
      </c>
      <c r="N7" s="12"/>
      <c r="Q7" s="13">
        <v>247.3</v>
      </c>
      <c r="R7" s="13">
        <v>250.71</v>
      </c>
    </row>
    <row r="8">
      <c r="A8" s="5">
        <v>7.0</v>
      </c>
      <c r="B8" s="6">
        <v>0.522</v>
      </c>
      <c r="C8" s="6">
        <v>0.653</v>
      </c>
      <c r="E8" s="7">
        <v>7.0</v>
      </c>
      <c r="F8" s="8">
        <v>303.46</v>
      </c>
      <c r="G8" s="8">
        <v>1818.0</v>
      </c>
      <c r="H8" s="8">
        <v>413.7</v>
      </c>
      <c r="I8" s="6">
        <v>1465.0</v>
      </c>
      <c r="J8" s="14"/>
      <c r="K8" s="6">
        <v>656.5</v>
      </c>
      <c r="L8" s="8">
        <v>367.0</v>
      </c>
      <c r="M8" s="8">
        <v>389.5</v>
      </c>
      <c r="N8" s="12"/>
      <c r="Q8" s="13">
        <v>248.56</v>
      </c>
      <c r="R8" s="13">
        <v>257.78</v>
      </c>
    </row>
    <row r="9">
      <c r="A9" s="5">
        <v>8.0</v>
      </c>
      <c r="B9" s="6">
        <v>0.522</v>
      </c>
      <c r="C9" s="6">
        <v>0.653</v>
      </c>
      <c r="E9" s="7">
        <v>8.0</v>
      </c>
      <c r="F9" s="8">
        <v>303.3</v>
      </c>
      <c r="G9" s="8">
        <v>1802.0</v>
      </c>
      <c r="H9" s="8">
        <v>414.4</v>
      </c>
      <c r="I9" s="6">
        <v>1461.0</v>
      </c>
      <c r="J9" s="14"/>
      <c r="K9" s="6">
        <v>659.2</v>
      </c>
      <c r="L9" s="8">
        <v>364.76</v>
      </c>
      <c r="M9" s="8">
        <v>389.5</v>
      </c>
      <c r="N9" s="16"/>
      <c r="Q9" s="13">
        <v>244.0</v>
      </c>
      <c r="R9" s="13">
        <v>257.7</v>
      </c>
    </row>
    <row r="10">
      <c r="A10" s="5">
        <v>9.0</v>
      </c>
      <c r="B10" s="6">
        <v>0.522</v>
      </c>
      <c r="C10" s="6">
        <v>0.653</v>
      </c>
      <c r="E10" s="7">
        <v>9.0</v>
      </c>
      <c r="F10" s="8">
        <v>302.3</v>
      </c>
      <c r="G10" s="8">
        <v>1811.3</v>
      </c>
      <c r="H10" s="8">
        <v>413.0</v>
      </c>
      <c r="I10" s="6">
        <v>1472.0</v>
      </c>
      <c r="J10" s="14"/>
      <c r="K10" s="6">
        <v>658.4</v>
      </c>
      <c r="L10" s="8">
        <v>370.0</v>
      </c>
      <c r="M10" s="8">
        <v>388.0</v>
      </c>
      <c r="N10" s="16"/>
      <c r="Q10" s="13">
        <v>246.98</v>
      </c>
      <c r="R10" s="13">
        <v>255.86</v>
      </c>
    </row>
    <row r="11">
      <c r="A11" s="5">
        <v>10.0</v>
      </c>
      <c r="B11" s="6">
        <v>0.522</v>
      </c>
      <c r="C11" s="6">
        <v>0.653</v>
      </c>
      <c r="E11" s="7">
        <v>10.0</v>
      </c>
      <c r="F11" s="6">
        <v>303.7</v>
      </c>
      <c r="G11" s="8">
        <v>1806.5</v>
      </c>
      <c r="H11" s="8">
        <v>418.0</v>
      </c>
      <c r="I11" s="6">
        <v>1474.0</v>
      </c>
      <c r="J11" s="14"/>
      <c r="K11" s="6">
        <v>660.0</v>
      </c>
      <c r="L11" s="8">
        <v>364.0</v>
      </c>
      <c r="M11" s="8">
        <v>388.8</v>
      </c>
      <c r="N11" s="16"/>
      <c r="Q11" s="13">
        <v>247.96</v>
      </c>
      <c r="R11" s="13">
        <v>257.86</v>
      </c>
    </row>
    <row r="12">
      <c r="B12" s="1" t="s">
        <v>15</v>
      </c>
      <c r="C12" s="1" t="s">
        <v>16</v>
      </c>
      <c r="F12" s="3" t="s">
        <v>17</v>
      </c>
      <c r="G12" s="1" t="s">
        <v>18</v>
      </c>
      <c r="H12" s="3" t="s">
        <v>19</v>
      </c>
      <c r="I12" s="3" t="s">
        <v>20</v>
      </c>
      <c r="K12" s="3" t="s">
        <v>21</v>
      </c>
      <c r="L12" s="3" t="s">
        <v>22</v>
      </c>
      <c r="M12" s="3" t="s">
        <v>23</v>
      </c>
      <c r="N12" s="2"/>
    </row>
    <row r="13">
      <c r="A13" s="17"/>
      <c r="B13" s="18">
        <f t="shared" ref="B13:C13" si="1">_xlfn.CONFIDENCE.T(0.05,B15,10)</f>
        <v>0.0009656582239</v>
      </c>
      <c r="C13" s="18">
        <f t="shared" si="1"/>
        <v>0.001430713812</v>
      </c>
      <c r="F13" s="18">
        <f t="shared" ref="F13:I13" si="2">STDEV(F2:F11)</f>
        <v>1.497893335</v>
      </c>
      <c r="G13" s="18">
        <f t="shared" si="2"/>
        <v>8.391033574</v>
      </c>
      <c r="H13" s="18">
        <f t="shared" si="2"/>
        <v>3.129589962</v>
      </c>
      <c r="I13" s="12">
        <f t="shared" si="2"/>
        <v>10.94118113</v>
      </c>
      <c r="K13" s="18">
        <f t="shared" ref="K13:M13" si="3">STDEV(K2:K11)</f>
        <v>3.289266044</v>
      </c>
      <c r="L13" s="18">
        <f t="shared" si="3"/>
        <v>5.706610592</v>
      </c>
      <c r="M13" s="18">
        <f t="shared" si="3"/>
        <v>0.6579429222</v>
      </c>
      <c r="N13" s="19"/>
    </row>
    <row r="14">
      <c r="A14" s="20"/>
      <c r="B14" s="1" t="s">
        <v>24</v>
      </c>
      <c r="C14" s="1" t="s">
        <v>25</v>
      </c>
      <c r="F14" s="3" t="s">
        <v>26</v>
      </c>
      <c r="G14" s="1" t="s">
        <v>27</v>
      </c>
      <c r="H14" s="3" t="s">
        <v>28</v>
      </c>
      <c r="I14" s="3" t="s">
        <v>29</v>
      </c>
      <c r="K14" s="21" t="s">
        <v>30</v>
      </c>
      <c r="L14" s="2" t="s">
        <v>31</v>
      </c>
      <c r="M14" s="2" t="s">
        <v>32</v>
      </c>
    </row>
    <row r="15">
      <c r="A15" s="20"/>
      <c r="B15" s="18">
        <f t="shared" ref="B15:C15" si="4">STDEV(B2:B11)</f>
        <v>0.001349897115</v>
      </c>
      <c r="C15" s="18">
        <f t="shared" si="4"/>
        <v>0.002</v>
      </c>
      <c r="F15" s="18">
        <f t="shared" ref="F15:I15" si="5">_xlfn.CONFIDENCE.T(0.05,F13,10)</f>
        <v>1.071528342</v>
      </c>
      <c r="G15" s="18">
        <f t="shared" si="5"/>
        <v>6.002583816</v>
      </c>
      <c r="H15" s="18">
        <f t="shared" si="5"/>
        <v>2.238773793</v>
      </c>
      <c r="I15" s="18">
        <f t="shared" si="5"/>
        <v>7.826849478</v>
      </c>
      <c r="K15" s="19">
        <f t="shared" ref="K15:M15" si="6">_xlfn.CONFIDENCE.T(0.05,K13,10)</f>
        <v>2.35299918</v>
      </c>
      <c r="L15" s="19">
        <f t="shared" si="6"/>
        <v>4.082263296</v>
      </c>
      <c r="M15" s="19">
        <f t="shared" si="6"/>
        <v>0.4706640131</v>
      </c>
    </row>
    <row r="16">
      <c r="A16" s="20"/>
      <c r="B16" s="20"/>
      <c r="C16" s="10"/>
      <c r="F16" s="22" t="s">
        <v>33</v>
      </c>
      <c r="G16" s="22" t="s">
        <v>33</v>
      </c>
      <c r="H16" s="22" t="s">
        <v>33</v>
      </c>
      <c r="I16" s="22" t="s">
        <v>33</v>
      </c>
      <c r="K16" s="22" t="s">
        <v>33</v>
      </c>
      <c r="L16" s="22" t="s">
        <v>33</v>
      </c>
      <c r="M16" s="22" t="s">
        <v>33</v>
      </c>
    </row>
    <row r="17">
      <c r="A17" s="20"/>
      <c r="B17" s="20"/>
      <c r="C17" s="10"/>
      <c r="F17" s="23">
        <f t="shared" ref="F17:I17" si="7">AVERAGEA(F2:F11)</f>
        <v>303.102</v>
      </c>
      <c r="G17" s="23">
        <f t="shared" si="7"/>
        <v>1806.05</v>
      </c>
      <c r="H17" s="23">
        <f t="shared" si="7"/>
        <v>415.49</v>
      </c>
      <c r="I17" s="23">
        <f t="shared" si="7"/>
        <v>1466.35</v>
      </c>
      <c r="K17" s="23">
        <f t="shared" ref="K17:M17" si="8">AVERAGEA(K2:K11)</f>
        <v>660.496</v>
      </c>
      <c r="L17" s="23">
        <f t="shared" si="8"/>
        <v>369.836</v>
      </c>
      <c r="M17" s="23">
        <f t="shared" si="8"/>
        <v>388.68</v>
      </c>
    </row>
    <row r="18">
      <c r="A18" s="20"/>
      <c r="B18" s="20"/>
      <c r="C18" s="10"/>
      <c r="F18" s="22" t="s">
        <v>34</v>
      </c>
      <c r="G18" s="22" t="s">
        <v>34</v>
      </c>
      <c r="H18" s="22" t="s">
        <v>34</v>
      </c>
      <c r="I18" s="22" t="s">
        <v>34</v>
      </c>
      <c r="J18" s="22" t="s">
        <v>34</v>
      </c>
      <c r="K18" s="22" t="s">
        <v>34</v>
      </c>
      <c r="L18" s="22" t="s">
        <v>34</v>
      </c>
      <c r="M18" s="22" t="s">
        <v>34</v>
      </c>
      <c r="N18" s="22" t="s">
        <v>34</v>
      </c>
    </row>
    <row r="19">
      <c r="F19" s="23">
        <f>F17-O2</f>
        <v>56.226</v>
      </c>
      <c r="G19" s="23">
        <f>G17-O4</f>
        <v>1550.9618</v>
      </c>
      <c r="H19" s="23">
        <f>H17-O4</f>
        <v>160.4018</v>
      </c>
      <c r="I19" s="23">
        <f>I17-O4-H19</f>
        <v>1050.86</v>
      </c>
      <c r="J19" s="23">
        <f>G19-H19-I19</f>
        <v>339.7</v>
      </c>
      <c r="K19" s="23">
        <f>K17-O4</f>
        <v>405.4078</v>
      </c>
      <c r="L19" s="23">
        <f>L17-O4</f>
        <v>114.7478</v>
      </c>
      <c r="M19" s="23">
        <f>IFS(M17&gt;0,M17-O4-L19,M17=0,0)</f>
        <v>18.844</v>
      </c>
      <c r="N19" s="23">
        <f>K19-L19-M19</f>
        <v>271.816</v>
      </c>
    </row>
    <row r="27">
      <c r="A27" s="3"/>
      <c r="B27" s="24"/>
      <c r="C27" s="3" t="s">
        <v>33</v>
      </c>
      <c r="D27" s="25"/>
      <c r="E27" s="25"/>
      <c r="F27" s="25"/>
      <c r="G27" s="3" t="s">
        <v>35</v>
      </c>
      <c r="H27" s="25"/>
      <c r="I27" s="25"/>
      <c r="J27" s="3"/>
      <c r="K27" s="25"/>
      <c r="L27" s="25"/>
      <c r="M27" s="25"/>
    </row>
    <row r="28">
      <c r="A28" s="3" t="s">
        <v>36</v>
      </c>
      <c r="B28" s="3" t="s">
        <v>37</v>
      </c>
      <c r="C28" s="1" t="s">
        <v>1</v>
      </c>
      <c r="D28" s="1" t="s">
        <v>15</v>
      </c>
      <c r="E28" s="1" t="s">
        <v>2</v>
      </c>
      <c r="F28" s="1" t="s">
        <v>16</v>
      </c>
      <c r="G28" s="3" t="s">
        <v>5</v>
      </c>
      <c r="H28" s="3" t="s">
        <v>6</v>
      </c>
      <c r="I28" s="3" t="s">
        <v>7</v>
      </c>
      <c r="J28" s="3" t="s">
        <v>9</v>
      </c>
      <c r="K28" s="3" t="s">
        <v>10</v>
      </c>
      <c r="L28" s="3" t="s">
        <v>11</v>
      </c>
      <c r="M28" s="3" t="s">
        <v>38</v>
      </c>
    </row>
    <row r="29">
      <c r="A29" s="26">
        <f>1977+1027</f>
        <v>3004</v>
      </c>
      <c r="B29" s="26"/>
      <c r="C29" s="18">
        <f>AVERAGEA(B2:B11)</f>
        <v>0.5226</v>
      </c>
      <c r="D29" s="18">
        <f>B13</f>
        <v>0.0009656582239</v>
      </c>
      <c r="E29" s="18">
        <f>AVERAGEA(C2:C11)</f>
        <v>0.654</v>
      </c>
      <c r="F29" s="27">
        <f>IFS(C15&gt;0,C13,C15=0,0)</f>
        <v>0.001430713812</v>
      </c>
      <c r="G29" s="12">
        <f t="shared" ref="G29:I29" si="9">H19</f>
        <v>160.4018</v>
      </c>
      <c r="H29" s="12">
        <f t="shared" si="9"/>
        <v>1050.86</v>
      </c>
      <c r="I29" s="12">
        <f t="shared" si="9"/>
        <v>339.7</v>
      </c>
      <c r="J29" s="12">
        <f t="shared" ref="J29:L29" si="10">L19</f>
        <v>114.7478</v>
      </c>
      <c r="K29" s="12">
        <f t="shared" si="10"/>
        <v>18.844</v>
      </c>
      <c r="L29" s="12">
        <f t="shared" si="10"/>
        <v>271.816</v>
      </c>
      <c r="M29" s="12">
        <f>K19+G19+F19</f>
        <v>2012.5956</v>
      </c>
    </row>
    <row r="35">
      <c r="H35" s="28"/>
      <c r="I35" s="28"/>
    </row>
    <row r="36">
      <c r="H36" s="28"/>
      <c r="I36" s="28"/>
    </row>
    <row r="37">
      <c r="H37" s="28"/>
      <c r="I37" s="28"/>
    </row>
    <row r="38">
      <c r="H38" s="28"/>
      <c r="I38" s="28"/>
    </row>
    <row r="39">
      <c r="H39" s="28"/>
      <c r="I39" s="28"/>
    </row>
    <row r="40">
      <c r="H40" s="28"/>
      <c r="I40" s="28"/>
    </row>
    <row r="41">
      <c r="H41" s="28"/>
      <c r="I41" s="28"/>
    </row>
    <row r="42">
      <c r="H42" s="28"/>
      <c r="I42" s="28"/>
    </row>
    <row r="43">
      <c r="H43" s="28"/>
      <c r="I43" s="28"/>
    </row>
    <row r="44">
      <c r="H44" s="29"/>
      <c r="I44" s="28"/>
    </row>
    <row r="45">
      <c r="H45" s="29"/>
      <c r="I45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0"/>
    <col customWidth="1" min="3" max="3" width="18.88"/>
    <col customWidth="1" min="4" max="4" width="15.13"/>
    <col customWidth="1" min="5" max="5" width="18.38"/>
    <col customWidth="1" min="6" max="6" width="16.88"/>
    <col customWidth="1" min="7" max="7" width="14.25"/>
    <col customWidth="1" min="8" max="8" width="15.88"/>
    <col customWidth="1" min="9" max="10" width="15.75"/>
    <col customWidth="1" min="11" max="11" width="14.38"/>
    <col customWidth="1" min="12" max="12" width="16.75"/>
    <col customWidth="1" min="13" max="13" width="17.75"/>
    <col customWidth="1" min="14" max="14" width="16.63"/>
    <col customWidth="1" min="15" max="15" width="17.38"/>
    <col customWidth="1" min="18" max="18" width="18.5"/>
  </cols>
  <sheetData>
    <row r="1">
      <c r="A1" s="1" t="s">
        <v>0</v>
      </c>
      <c r="B1" s="1" t="s">
        <v>1</v>
      </c>
      <c r="C1" s="1" t="s">
        <v>2</v>
      </c>
      <c r="E1" s="1" t="s">
        <v>0</v>
      </c>
      <c r="F1" s="2" t="s">
        <v>3</v>
      </c>
      <c r="G1" s="2" t="s">
        <v>4</v>
      </c>
      <c r="H1" s="2" t="s">
        <v>5</v>
      </c>
      <c r="I1" s="3" t="s">
        <v>6</v>
      </c>
      <c r="J1" s="3" t="s">
        <v>7</v>
      </c>
      <c r="K1" s="1" t="s">
        <v>8</v>
      </c>
      <c r="L1" s="2" t="s">
        <v>9</v>
      </c>
      <c r="M1" s="2" t="s">
        <v>10</v>
      </c>
      <c r="N1" s="2" t="s">
        <v>11</v>
      </c>
      <c r="O1" s="4" t="s">
        <v>12</v>
      </c>
      <c r="Q1" s="4" t="s">
        <v>12</v>
      </c>
      <c r="R1" s="4" t="s">
        <v>13</v>
      </c>
    </row>
    <row r="2">
      <c r="A2" s="5">
        <v>1.0</v>
      </c>
      <c r="B2" s="6">
        <v>1.05</v>
      </c>
      <c r="C2" s="6">
        <v>1.31</v>
      </c>
      <c r="E2" s="7">
        <v>1.0</v>
      </c>
      <c r="F2" s="8"/>
      <c r="G2" s="9">
        <v>1654.0</v>
      </c>
      <c r="H2" s="8">
        <v>420.7</v>
      </c>
      <c r="I2" s="6">
        <v>1438.4</v>
      </c>
      <c r="J2" s="10"/>
      <c r="K2" s="6">
        <v>557.7</v>
      </c>
      <c r="L2" s="6">
        <v>361.6</v>
      </c>
      <c r="M2" s="9">
        <v>386.7</v>
      </c>
      <c r="N2" s="11"/>
      <c r="O2" s="12">
        <f>AVERAGEA(Q2:Q11)</f>
        <v>246.876</v>
      </c>
      <c r="Q2" s="13">
        <v>246.38</v>
      </c>
      <c r="R2" s="13">
        <v>256.658</v>
      </c>
    </row>
    <row r="3">
      <c r="A3" s="5">
        <v>2.0</v>
      </c>
      <c r="B3" s="6">
        <v>1.04</v>
      </c>
      <c r="C3" s="6">
        <v>1.3</v>
      </c>
      <c r="E3" s="7">
        <v>2.0</v>
      </c>
      <c r="F3" s="8"/>
      <c r="G3" s="8">
        <v>1642.96</v>
      </c>
      <c r="H3" s="8">
        <v>421.0</v>
      </c>
      <c r="I3" s="6">
        <v>1439.4</v>
      </c>
      <c r="J3" s="14"/>
      <c r="K3" s="6">
        <v>562.0</v>
      </c>
      <c r="L3" s="6">
        <v>365.8</v>
      </c>
      <c r="M3" s="9">
        <v>381.8</v>
      </c>
      <c r="N3" s="12"/>
      <c r="O3" s="3"/>
      <c r="Q3" s="13">
        <v>246.68</v>
      </c>
      <c r="R3" s="13">
        <v>255.824</v>
      </c>
    </row>
    <row r="4">
      <c r="A4" s="5">
        <v>3.0</v>
      </c>
      <c r="B4" s="6">
        <v>1.04</v>
      </c>
      <c r="C4" s="6">
        <v>1.31</v>
      </c>
      <c r="E4" s="7">
        <v>3.0</v>
      </c>
      <c r="F4" s="8"/>
      <c r="G4" s="8">
        <v>1655.0</v>
      </c>
      <c r="H4" s="8">
        <v>419.78</v>
      </c>
      <c r="I4" s="6">
        <v>1432.6</v>
      </c>
      <c r="J4" s="14"/>
      <c r="K4" s="6">
        <v>556.9</v>
      </c>
      <c r="L4" s="6">
        <v>368.7</v>
      </c>
      <c r="M4" s="9">
        <v>389.4</v>
      </c>
      <c r="N4" s="12"/>
      <c r="O4" s="12"/>
      <c r="Q4" s="13">
        <v>247.0</v>
      </c>
      <c r="R4" s="13">
        <v>256.19</v>
      </c>
    </row>
    <row r="5">
      <c r="A5" s="5">
        <v>4.0</v>
      </c>
      <c r="B5" s="6">
        <v>1.04</v>
      </c>
      <c r="C5" s="6">
        <v>1.31</v>
      </c>
      <c r="E5" s="7">
        <v>4.0</v>
      </c>
      <c r="F5" s="8"/>
      <c r="G5" s="8">
        <v>1642.8</v>
      </c>
      <c r="H5" s="8">
        <v>417.9</v>
      </c>
      <c r="I5" s="6">
        <v>1430.6</v>
      </c>
      <c r="J5" s="14"/>
      <c r="K5" s="6">
        <v>559.3</v>
      </c>
      <c r="L5" s="6">
        <v>371.5</v>
      </c>
      <c r="M5" s="9">
        <v>387.0</v>
      </c>
      <c r="N5" s="12"/>
      <c r="O5" s="15"/>
      <c r="Q5" s="13">
        <v>247.5</v>
      </c>
      <c r="R5" s="13">
        <v>250.46</v>
      </c>
    </row>
    <row r="6">
      <c r="A6" s="5">
        <v>5.0</v>
      </c>
      <c r="B6" s="6">
        <v>1.04</v>
      </c>
      <c r="C6" s="6">
        <v>1.3</v>
      </c>
      <c r="E6" s="7">
        <v>5.0</v>
      </c>
      <c r="F6" s="8"/>
      <c r="G6" s="8">
        <v>1650.0</v>
      </c>
      <c r="H6" s="8">
        <v>421.0</v>
      </c>
      <c r="I6" s="6">
        <v>1428.0</v>
      </c>
      <c r="J6" s="14"/>
      <c r="K6" s="6">
        <v>556.9</v>
      </c>
      <c r="L6" s="6">
        <v>366.0</v>
      </c>
      <c r="M6" s="9">
        <v>384.0</v>
      </c>
      <c r="N6" s="12"/>
      <c r="O6" s="14"/>
      <c r="Q6" s="13">
        <v>246.4</v>
      </c>
      <c r="R6" s="13">
        <v>251.84</v>
      </c>
    </row>
    <row r="7">
      <c r="A7" s="5">
        <v>6.0</v>
      </c>
      <c r="B7" s="6">
        <v>1.04</v>
      </c>
      <c r="C7" s="6">
        <v>1.3</v>
      </c>
      <c r="E7" s="7">
        <v>6.0</v>
      </c>
      <c r="F7" s="8"/>
      <c r="G7" s="8">
        <v>1654.0</v>
      </c>
      <c r="H7" s="8">
        <v>418.5</v>
      </c>
      <c r="I7" s="6">
        <v>1444.0</v>
      </c>
      <c r="J7" s="14"/>
      <c r="K7" s="6">
        <v>556.8</v>
      </c>
      <c r="L7" s="6">
        <v>366.0</v>
      </c>
      <c r="M7" s="9">
        <v>379.7</v>
      </c>
      <c r="N7" s="12"/>
      <c r="Q7" s="13">
        <v>247.3</v>
      </c>
      <c r="R7" s="13">
        <v>250.71</v>
      </c>
    </row>
    <row r="8">
      <c r="A8" s="5">
        <v>7.0</v>
      </c>
      <c r="B8" s="6">
        <v>1.04</v>
      </c>
      <c r="C8" s="6">
        <v>1.3</v>
      </c>
      <c r="E8" s="7">
        <v>7.0</v>
      </c>
      <c r="F8" s="8"/>
      <c r="G8" s="8">
        <v>1647.0</v>
      </c>
      <c r="H8" s="8">
        <v>420.6</v>
      </c>
      <c r="I8" s="6">
        <v>1426.0</v>
      </c>
      <c r="J8" s="14"/>
      <c r="K8" s="6">
        <v>562.0</v>
      </c>
      <c r="L8" s="6">
        <v>362.7</v>
      </c>
      <c r="M8" s="9">
        <v>384.6</v>
      </c>
      <c r="N8" s="12"/>
      <c r="Q8" s="13">
        <v>248.56</v>
      </c>
      <c r="R8" s="13">
        <v>257.78</v>
      </c>
    </row>
    <row r="9">
      <c r="A9" s="5">
        <v>8.0</v>
      </c>
      <c r="B9" s="6">
        <v>1.04</v>
      </c>
      <c r="C9" s="6">
        <v>1.3</v>
      </c>
      <c r="E9" s="7">
        <v>8.0</v>
      </c>
      <c r="F9" s="8"/>
      <c r="G9" s="8">
        <v>1654.7</v>
      </c>
      <c r="H9" s="8">
        <v>419.8</v>
      </c>
      <c r="I9" s="6">
        <v>1430.0</v>
      </c>
      <c r="J9" s="14"/>
      <c r="K9" s="6">
        <v>556.5</v>
      </c>
      <c r="L9" s="6">
        <v>362.7</v>
      </c>
      <c r="M9" s="9">
        <v>386.8</v>
      </c>
      <c r="N9" s="16"/>
      <c r="Q9" s="13">
        <v>244.0</v>
      </c>
      <c r="R9" s="13">
        <v>257.7</v>
      </c>
    </row>
    <row r="10">
      <c r="A10" s="5">
        <v>9.0</v>
      </c>
      <c r="B10" s="6">
        <v>1.04</v>
      </c>
      <c r="C10" s="6">
        <v>1.3</v>
      </c>
      <c r="E10" s="7">
        <v>9.0</v>
      </c>
      <c r="F10" s="16"/>
      <c r="G10" s="8">
        <v>1646.0</v>
      </c>
      <c r="H10" s="8">
        <v>420.6</v>
      </c>
      <c r="I10" s="6">
        <v>1430.0</v>
      </c>
      <c r="J10" s="14"/>
      <c r="K10" s="6">
        <v>558.0</v>
      </c>
      <c r="L10" s="6">
        <v>361.4</v>
      </c>
      <c r="M10" s="9">
        <v>387.6</v>
      </c>
      <c r="N10" s="16"/>
      <c r="Q10" s="13">
        <v>246.98</v>
      </c>
      <c r="R10" s="13">
        <v>255.86</v>
      </c>
    </row>
    <row r="11">
      <c r="A11" s="5">
        <v>10.0</v>
      </c>
      <c r="B11" s="6">
        <v>1.05</v>
      </c>
      <c r="C11" s="6">
        <v>1.31</v>
      </c>
      <c r="E11" s="7">
        <v>10.0</v>
      </c>
      <c r="F11" s="12"/>
      <c r="G11" s="8">
        <v>1674.0</v>
      </c>
      <c r="H11" s="8">
        <v>419.7</v>
      </c>
      <c r="I11" s="6">
        <v>1427.9</v>
      </c>
      <c r="J11" s="14"/>
      <c r="K11" s="6">
        <v>557.0</v>
      </c>
      <c r="L11" s="6">
        <v>370.0</v>
      </c>
      <c r="M11" s="9">
        <v>381.0</v>
      </c>
      <c r="N11" s="16"/>
      <c r="Q11" s="13">
        <v>247.96</v>
      </c>
      <c r="R11" s="13">
        <v>257.86</v>
      </c>
    </row>
    <row r="12">
      <c r="B12" s="1" t="s">
        <v>15</v>
      </c>
      <c r="C12" s="1" t="s">
        <v>16</v>
      </c>
      <c r="F12" s="3" t="s">
        <v>17</v>
      </c>
      <c r="G12" s="1" t="s">
        <v>18</v>
      </c>
      <c r="H12" s="3" t="s">
        <v>19</v>
      </c>
      <c r="I12" s="3" t="s">
        <v>20</v>
      </c>
      <c r="K12" s="3" t="s">
        <v>21</v>
      </c>
      <c r="L12" s="3" t="s">
        <v>22</v>
      </c>
      <c r="M12" s="3" t="s">
        <v>23</v>
      </c>
      <c r="N12" s="2"/>
    </row>
    <row r="13">
      <c r="A13" s="17"/>
      <c r="B13" s="18">
        <f t="shared" ref="B13:C13" si="1">_xlfn.CONFIDENCE.T(0.05,B15,10)</f>
        <v>0.00301620955</v>
      </c>
      <c r="C13" s="18">
        <f t="shared" si="1"/>
        <v>0.003694087178</v>
      </c>
      <c r="F13" s="18" t="str">
        <f t="shared" ref="F13:I13" si="2">STDEV(F2:F11)</f>
        <v>#DIV/0!</v>
      </c>
      <c r="G13" s="18">
        <f t="shared" si="2"/>
        <v>9.065382507</v>
      </c>
      <c r="H13" s="18">
        <f t="shared" si="2"/>
        <v>1.055712503</v>
      </c>
      <c r="I13" s="12">
        <f t="shared" si="2"/>
        <v>5.90751875</v>
      </c>
      <c r="K13" s="18">
        <f t="shared" ref="K13:M13" si="3">STDEV(K2:K11)</f>
        <v>2.106313261</v>
      </c>
      <c r="L13" s="18">
        <f t="shared" si="3"/>
        <v>3.568130541</v>
      </c>
      <c r="M13" s="18">
        <f t="shared" si="3"/>
        <v>3.189287625</v>
      </c>
      <c r="N13" s="19"/>
    </row>
    <row r="14">
      <c r="A14" s="20"/>
      <c r="B14" s="1" t="s">
        <v>24</v>
      </c>
      <c r="C14" s="1" t="s">
        <v>25</v>
      </c>
      <c r="F14" s="3" t="s">
        <v>26</v>
      </c>
      <c r="G14" s="1" t="s">
        <v>27</v>
      </c>
      <c r="H14" s="3" t="s">
        <v>28</v>
      </c>
      <c r="I14" s="3" t="s">
        <v>29</v>
      </c>
      <c r="K14" s="21" t="s">
        <v>30</v>
      </c>
      <c r="L14" s="2" t="s">
        <v>31</v>
      </c>
      <c r="M14" s="2" t="s">
        <v>32</v>
      </c>
    </row>
    <row r="15">
      <c r="A15" s="20"/>
      <c r="B15" s="18">
        <f t="shared" ref="B15:C15" si="4">STDEV(B2:B11)</f>
        <v>0.004216370214</v>
      </c>
      <c r="C15" s="18">
        <f t="shared" si="4"/>
        <v>0.005163977795</v>
      </c>
      <c r="F15" s="18" t="str">
        <f t="shared" ref="F15:I15" si="5">_xlfn.CONFIDENCE.T(0.05,F13,10)</f>
        <v>#DIV/0!</v>
      </c>
      <c r="G15" s="18">
        <f t="shared" si="5"/>
        <v>6.484983982</v>
      </c>
      <c r="H15" s="18">
        <f t="shared" si="5"/>
        <v>0.7552112297</v>
      </c>
      <c r="I15" s="18">
        <f t="shared" si="5"/>
        <v>4.225984335</v>
      </c>
      <c r="K15" s="19">
        <f t="shared" ref="K15:M15" si="6">_xlfn.CONFIDENCE.T(0.05,K13,10)</f>
        <v>1.506765738</v>
      </c>
      <c r="L15" s="19">
        <f t="shared" si="6"/>
        <v>2.552486824</v>
      </c>
      <c r="M15" s="19">
        <f t="shared" si="6"/>
        <v>2.281478928</v>
      </c>
    </row>
    <row r="16">
      <c r="A16" s="20"/>
      <c r="B16" s="20"/>
      <c r="C16" s="10"/>
      <c r="F16" s="22" t="s">
        <v>33</v>
      </c>
      <c r="G16" s="22" t="s">
        <v>33</v>
      </c>
      <c r="H16" s="22" t="s">
        <v>33</v>
      </c>
      <c r="I16" s="22" t="s">
        <v>33</v>
      </c>
      <c r="K16" s="22" t="s">
        <v>33</v>
      </c>
      <c r="L16" s="22" t="s">
        <v>33</v>
      </c>
      <c r="M16" s="22" t="s">
        <v>33</v>
      </c>
    </row>
    <row r="17">
      <c r="A17" s="20"/>
      <c r="B17" s="20"/>
      <c r="C17" s="10"/>
      <c r="F17" s="23" t="str">
        <f t="shared" ref="F17:I17" si="7">AVERAGEA(F2:F11)</f>
        <v>#DIV/0!</v>
      </c>
      <c r="G17" s="23">
        <f t="shared" si="7"/>
        <v>1652.046</v>
      </c>
      <c r="H17" s="23">
        <f t="shared" si="7"/>
        <v>419.958</v>
      </c>
      <c r="I17" s="23">
        <f t="shared" si="7"/>
        <v>1432.69</v>
      </c>
      <c r="K17" s="23">
        <f t="shared" ref="K17:M17" si="8">AVERAGEA(K2:K11)</f>
        <v>558.31</v>
      </c>
      <c r="L17" s="23">
        <f t="shared" si="8"/>
        <v>365.64</v>
      </c>
      <c r="M17" s="23">
        <f t="shared" si="8"/>
        <v>384.86</v>
      </c>
    </row>
    <row r="18">
      <c r="A18" s="20"/>
      <c r="B18" s="20"/>
      <c r="C18" s="10"/>
      <c r="F18" s="22" t="s">
        <v>34</v>
      </c>
      <c r="G18" s="22" t="s">
        <v>34</v>
      </c>
      <c r="H18" s="22" t="s">
        <v>34</v>
      </c>
      <c r="I18" s="22" t="s">
        <v>34</v>
      </c>
      <c r="J18" s="22" t="s">
        <v>34</v>
      </c>
      <c r="K18" s="22" t="s">
        <v>34</v>
      </c>
      <c r="L18" s="22" t="s">
        <v>34</v>
      </c>
      <c r="M18" s="22" t="s">
        <v>34</v>
      </c>
      <c r="N18" s="22" t="s">
        <v>34</v>
      </c>
    </row>
    <row r="19">
      <c r="F19" s="23" t="str">
        <f>F17-O2</f>
        <v>#DIV/0!</v>
      </c>
      <c r="G19" s="23">
        <f>G17-O2</f>
        <v>1405.17</v>
      </c>
      <c r="H19" s="23">
        <f>H17-O2</f>
        <v>173.082</v>
      </c>
      <c r="I19" s="23">
        <f>I17-O2-H19</f>
        <v>1012.732</v>
      </c>
      <c r="J19" s="23">
        <f>G19-H19-I19</f>
        <v>219.356</v>
      </c>
      <c r="K19" s="23">
        <f>K17-O2</f>
        <v>311.434</v>
      </c>
      <c r="L19" s="23">
        <f>L17-O2</f>
        <v>118.764</v>
      </c>
      <c r="M19" s="23">
        <f>IFS(M17&gt;0,M17-O2-L19,M17=0,0)</f>
        <v>19.22</v>
      </c>
      <c r="N19" s="23">
        <f>K19-L19-M19</f>
        <v>173.45</v>
      </c>
    </row>
    <row r="27">
      <c r="A27" s="3"/>
      <c r="B27" s="24"/>
      <c r="C27" s="3" t="s">
        <v>33</v>
      </c>
      <c r="D27" s="25"/>
      <c r="E27" s="25"/>
      <c r="F27" s="25"/>
      <c r="G27" s="3" t="s">
        <v>35</v>
      </c>
      <c r="H27" s="25"/>
      <c r="I27" s="25"/>
      <c r="J27" s="3"/>
      <c r="K27" s="25"/>
      <c r="L27" s="25"/>
      <c r="M27" s="25"/>
    </row>
    <row r="28">
      <c r="A28" s="3" t="s">
        <v>36</v>
      </c>
      <c r="B28" s="3" t="s">
        <v>37</v>
      </c>
      <c r="C28" s="1" t="s">
        <v>1</v>
      </c>
      <c r="D28" s="1" t="s">
        <v>15</v>
      </c>
      <c r="E28" s="1" t="s">
        <v>2</v>
      </c>
      <c r="F28" s="1" t="s">
        <v>16</v>
      </c>
      <c r="G28" s="3" t="s">
        <v>5</v>
      </c>
      <c r="H28" s="3" t="s">
        <v>6</v>
      </c>
      <c r="I28" s="3" t="s">
        <v>7</v>
      </c>
      <c r="J28" s="3" t="s">
        <v>9</v>
      </c>
      <c r="K28" s="3" t="s">
        <v>10</v>
      </c>
      <c r="L28" s="3" t="s">
        <v>11</v>
      </c>
      <c r="M28" s="3" t="s">
        <v>38</v>
      </c>
    </row>
    <row r="29">
      <c r="A29" s="26">
        <f>1938+1020</f>
        <v>2958</v>
      </c>
      <c r="B29" s="26"/>
      <c r="C29" s="18">
        <f>AVERAGEA(B2:B11)</f>
        <v>1.042</v>
      </c>
      <c r="D29" s="18">
        <f>B13</f>
        <v>0.00301620955</v>
      </c>
      <c r="E29" s="18">
        <f>AVERAGEA(C2:C11)</f>
        <v>1.304</v>
      </c>
      <c r="F29" s="27">
        <f>IFS(C15&gt;0,C13,C15=0,0)</f>
        <v>0.003694087178</v>
      </c>
      <c r="G29" s="12">
        <f t="shared" ref="G29:I29" si="9">H19</f>
        <v>173.082</v>
      </c>
      <c r="H29" s="12">
        <f t="shared" si="9"/>
        <v>1012.732</v>
      </c>
      <c r="I29" s="12">
        <f t="shared" si="9"/>
        <v>219.356</v>
      </c>
      <c r="J29" s="12">
        <f t="shared" ref="J29:L29" si="10">L19</f>
        <v>118.764</v>
      </c>
      <c r="K29" s="12">
        <f t="shared" si="10"/>
        <v>19.22</v>
      </c>
      <c r="L29" s="12">
        <f t="shared" si="10"/>
        <v>173.45</v>
      </c>
      <c r="M29" s="12">
        <f>K19+G19</f>
        <v>1716.604</v>
      </c>
    </row>
    <row r="32">
      <c r="A32" s="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0"/>
    <col customWidth="1" min="3" max="3" width="18.88"/>
    <col customWidth="1" min="4" max="4" width="15.13"/>
    <col customWidth="1" min="5" max="5" width="18.38"/>
    <col customWidth="1" min="6" max="6" width="16.88"/>
    <col customWidth="1" min="7" max="7" width="14.25"/>
    <col customWidth="1" min="8" max="8" width="15.88"/>
    <col customWidth="1" min="9" max="10" width="15.75"/>
    <col customWidth="1" min="11" max="11" width="14.38"/>
    <col customWidth="1" min="12" max="12" width="16.75"/>
    <col customWidth="1" min="13" max="13" width="17.75"/>
    <col customWidth="1" min="14" max="14" width="16.63"/>
    <col customWidth="1" min="15" max="15" width="17.38"/>
    <col customWidth="1" min="18" max="18" width="18.5"/>
  </cols>
  <sheetData>
    <row r="1">
      <c r="A1" s="1" t="s">
        <v>0</v>
      </c>
      <c r="B1" s="1" t="s">
        <v>1</v>
      </c>
      <c r="C1" s="1" t="s">
        <v>2</v>
      </c>
      <c r="E1" s="1" t="s">
        <v>0</v>
      </c>
      <c r="F1" s="2" t="s">
        <v>3</v>
      </c>
      <c r="G1" s="2" t="s">
        <v>4</v>
      </c>
      <c r="H1" s="2" t="s">
        <v>5</v>
      </c>
      <c r="I1" s="3" t="s">
        <v>6</v>
      </c>
      <c r="J1" s="3" t="s">
        <v>7</v>
      </c>
      <c r="K1" s="1" t="s">
        <v>8</v>
      </c>
      <c r="L1" s="2" t="s">
        <v>9</v>
      </c>
      <c r="M1" s="2" t="s">
        <v>10</v>
      </c>
      <c r="N1" s="2" t="s">
        <v>11</v>
      </c>
      <c r="O1" s="4" t="s">
        <v>12</v>
      </c>
      <c r="Q1" s="4" t="s">
        <v>12</v>
      </c>
      <c r="R1" s="4" t="s">
        <v>13</v>
      </c>
    </row>
    <row r="2">
      <c r="A2" s="5">
        <v>1.0</v>
      </c>
      <c r="B2" s="6">
        <v>1.25</v>
      </c>
      <c r="C2" s="6">
        <v>1.56</v>
      </c>
      <c r="E2" s="7">
        <v>1.0</v>
      </c>
      <c r="F2" s="8"/>
      <c r="G2" s="9">
        <v>1297.1</v>
      </c>
      <c r="H2" s="8"/>
      <c r="I2" s="6"/>
      <c r="J2" s="10"/>
      <c r="K2" s="6">
        <v>557.7</v>
      </c>
      <c r="L2" s="6">
        <v>361.6</v>
      </c>
      <c r="M2" s="9">
        <v>386.7</v>
      </c>
      <c r="N2" s="11"/>
      <c r="O2" s="12">
        <f>AVERAGEA(Q2:Q11)</f>
        <v>246.876</v>
      </c>
      <c r="Q2" s="13">
        <v>246.38</v>
      </c>
      <c r="R2" s="13">
        <v>256.658</v>
      </c>
    </row>
    <row r="3">
      <c r="A3" s="5">
        <v>2.0</v>
      </c>
      <c r="B3" s="6">
        <v>1.24</v>
      </c>
      <c r="C3" s="6">
        <v>1.55</v>
      </c>
      <c r="E3" s="7">
        <v>2.0</v>
      </c>
      <c r="F3" s="8"/>
      <c r="G3" s="8">
        <v>1298.9</v>
      </c>
      <c r="H3" s="8"/>
      <c r="I3" s="6"/>
      <c r="J3" s="14"/>
      <c r="K3" s="6">
        <v>562.0</v>
      </c>
      <c r="L3" s="6">
        <v>365.8</v>
      </c>
      <c r="M3" s="9">
        <v>381.8</v>
      </c>
      <c r="N3" s="12"/>
      <c r="O3" s="3"/>
      <c r="Q3" s="13">
        <v>246.68</v>
      </c>
      <c r="R3" s="13">
        <v>255.824</v>
      </c>
    </row>
    <row r="4">
      <c r="A4" s="5">
        <v>3.0</v>
      </c>
      <c r="B4" s="6">
        <v>1.25</v>
      </c>
      <c r="C4" s="6">
        <v>1.56</v>
      </c>
      <c r="E4" s="7">
        <v>3.0</v>
      </c>
      <c r="F4" s="8"/>
      <c r="G4" s="8">
        <v>1299.0</v>
      </c>
      <c r="H4" s="8"/>
      <c r="I4" s="6"/>
      <c r="J4" s="14"/>
      <c r="K4" s="6">
        <v>556.9</v>
      </c>
      <c r="L4" s="6">
        <v>368.7</v>
      </c>
      <c r="M4" s="9">
        <v>389.4</v>
      </c>
      <c r="N4" s="12"/>
      <c r="O4" s="12"/>
      <c r="Q4" s="13">
        <v>247.0</v>
      </c>
      <c r="R4" s="13">
        <v>256.19</v>
      </c>
    </row>
    <row r="5">
      <c r="A5" s="5">
        <v>4.0</v>
      </c>
      <c r="B5" s="6">
        <v>1.26</v>
      </c>
      <c r="C5" s="6">
        <v>1.57</v>
      </c>
      <c r="E5" s="7">
        <v>4.0</v>
      </c>
      <c r="F5" s="8"/>
      <c r="G5" s="8">
        <v>1296.0</v>
      </c>
      <c r="H5" s="8"/>
      <c r="I5" s="6"/>
      <c r="J5" s="14"/>
      <c r="K5" s="6">
        <v>559.3</v>
      </c>
      <c r="L5" s="6">
        <v>371.5</v>
      </c>
      <c r="M5" s="9">
        <v>387.0</v>
      </c>
      <c r="N5" s="12"/>
      <c r="O5" s="15"/>
      <c r="Q5" s="13">
        <v>247.5</v>
      </c>
      <c r="R5" s="13">
        <v>250.46</v>
      </c>
    </row>
    <row r="6">
      <c r="A6" s="5">
        <v>5.0</v>
      </c>
      <c r="B6" s="6">
        <v>1.25</v>
      </c>
      <c r="C6" s="6">
        <v>1.56</v>
      </c>
      <c r="E6" s="7">
        <v>5.0</v>
      </c>
      <c r="F6" s="8"/>
      <c r="G6" s="8">
        <v>1303.0</v>
      </c>
      <c r="H6" s="8"/>
      <c r="I6" s="6"/>
      <c r="J6" s="14"/>
      <c r="K6" s="6">
        <v>556.9</v>
      </c>
      <c r="L6" s="6">
        <v>366.0</v>
      </c>
      <c r="M6" s="9">
        <v>384.0</v>
      </c>
      <c r="N6" s="12"/>
      <c r="O6" s="14"/>
      <c r="Q6" s="13">
        <v>246.4</v>
      </c>
      <c r="R6" s="13">
        <v>251.84</v>
      </c>
    </row>
    <row r="7">
      <c r="A7" s="5">
        <v>6.0</v>
      </c>
      <c r="B7" s="6">
        <v>1.25</v>
      </c>
      <c r="C7" s="6">
        <v>1.57</v>
      </c>
      <c r="E7" s="7">
        <v>6.0</v>
      </c>
      <c r="F7" s="8"/>
      <c r="G7" s="8">
        <v>1299.7</v>
      </c>
      <c r="H7" s="8"/>
      <c r="I7" s="6"/>
      <c r="J7" s="14"/>
      <c r="K7" s="6">
        <v>556.8</v>
      </c>
      <c r="L7" s="6">
        <v>366.0</v>
      </c>
      <c r="M7" s="9">
        <v>379.7</v>
      </c>
      <c r="N7" s="12"/>
      <c r="Q7" s="13">
        <v>247.3</v>
      </c>
      <c r="R7" s="13">
        <v>250.71</v>
      </c>
    </row>
    <row r="8">
      <c r="A8" s="5">
        <v>7.0</v>
      </c>
      <c r="B8" s="6">
        <v>1.25</v>
      </c>
      <c r="C8" s="6">
        <v>1.56</v>
      </c>
      <c r="E8" s="7">
        <v>7.0</v>
      </c>
      <c r="F8" s="8"/>
      <c r="G8" s="8">
        <v>1296.3</v>
      </c>
      <c r="H8" s="8"/>
      <c r="I8" s="6"/>
      <c r="J8" s="14"/>
      <c r="K8" s="6">
        <v>562.0</v>
      </c>
      <c r="L8" s="6">
        <v>362.7</v>
      </c>
      <c r="M8" s="9">
        <v>384.6</v>
      </c>
      <c r="N8" s="12"/>
      <c r="Q8" s="13">
        <v>248.56</v>
      </c>
      <c r="R8" s="13">
        <v>257.78</v>
      </c>
    </row>
    <row r="9">
      <c r="A9" s="5">
        <v>8.0</v>
      </c>
      <c r="B9" s="6">
        <v>1.25</v>
      </c>
      <c r="C9" s="6">
        <v>1.56</v>
      </c>
      <c r="E9" s="7">
        <v>8.0</v>
      </c>
      <c r="F9" s="8"/>
      <c r="G9" s="8">
        <v>1300.4</v>
      </c>
      <c r="H9" s="8"/>
      <c r="I9" s="6"/>
      <c r="J9" s="14"/>
      <c r="K9" s="6">
        <v>556.5</v>
      </c>
      <c r="L9" s="6">
        <v>362.7</v>
      </c>
      <c r="M9" s="9">
        <v>386.8</v>
      </c>
      <c r="N9" s="16"/>
      <c r="Q9" s="13">
        <v>244.0</v>
      </c>
      <c r="R9" s="13">
        <v>257.7</v>
      </c>
    </row>
    <row r="10">
      <c r="A10" s="5">
        <v>9.0</v>
      </c>
      <c r="B10" s="6">
        <v>1.25</v>
      </c>
      <c r="C10" s="6">
        <v>1.57</v>
      </c>
      <c r="E10" s="7">
        <v>9.0</v>
      </c>
      <c r="F10" s="16"/>
      <c r="G10" s="8">
        <v>1293.6</v>
      </c>
      <c r="H10" s="8"/>
      <c r="I10" s="6"/>
      <c r="J10" s="14"/>
      <c r="K10" s="6">
        <v>558.0</v>
      </c>
      <c r="L10" s="6">
        <v>361.4</v>
      </c>
      <c r="M10" s="9">
        <v>387.6</v>
      </c>
      <c r="N10" s="16"/>
      <c r="Q10" s="13">
        <v>246.98</v>
      </c>
      <c r="R10" s="13">
        <v>255.86</v>
      </c>
    </row>
    <row r="11">
      <c r="A11" s="5">
        <v>10.0</v>
      </c>
      <c r="B11" s="6">
        <v>1.25</v>
      </c>
      <c r="C11" s="6">
        <v>1.57</v>
      </c>
      <c r="E11" s="7">
        <v>10.0</v>
      </c>
      <c r="F11" s="12"/>
      <c r="G11" s="8">
        <v>1304.7</v>
      </c>
      <c r="H11" s="8"/>
      <c r="I11" s="6"/>
      <c r="J11" s="14"/>
      <c r="K11" s="6">
        <v>557.0</v>
      </c>
      <c r="L11" s="6">
        <v>370.0</v>
      </c>
      <c r="M11" s="9">
        <v>381.0</v>
      </c>
      <c r="N11" s="16"/>
      <c r="Q11" s="13">
        <v>247.96</v>
      </c>
      <c r="R11" s="13">
        <v>257.86</v>
      </c>
    </row>
    <row r="12">
      <c r="B12" s="1" t="s">
        <v>15</v>
      </c>
      <c r="C12" s="1" t="s">
        <v>16</v>
      </c>
      <c r="F12" s="3" t="s">
        <v>17</v>
      </c>
      <c r="G12" s="1" t="s">
        <v>18</v>
      </c>
      <c r="H12" s="3" t="s">
        <v>19</v>
      </c>
      <c r="I12" s="3" t="s">
        <v>20</v>
      </c>
      <c r="K12" s="3" t="s">
        <v>21</v>
      </c>
      <c r="L12" s="3" t="s">
        <v>22</v>
      </c>
      <c r="M12" s="3" t="s">
        <v>23</v>
      </c>
      <c r="N12" s="2"/>
    </row>
    <row r="13">
      <c r="A13" s="17"/>
      <c r="B13" s="18">
        <f t="shared" ref="B13:C13" si="1">_xlfn.CONFIDENCE.T(0.05,B15,10)</f>
        <v>0.003372224795</v>
      </c>
      <c r="C13" s="18">
        <f t="shared" si="1"/>
        <v>0.004828291119</v>
      </c>
      <c r="F13" s="18" t="str">
        <f t="shared" ref="F13:I13" si="2">STDEV(F2:F11)</f>
        <v>#DIV/0!</v>
      </c>
      <c r="G13" s="18">
        <f t="shared" si="2"/>
        <v>3.330682279</v>
      </c>
      <c r="H13" s="18" t="str">
        <f t="shared" si="2"/>
        <v>#DIV/0!</v>
      </c>
      <c r="I13" s="12" t="str">
        <f t="shared" si="2"/>
        <v>#DIV/0!</v>
      </c>
      <c r="K13" s="18">
        <f t="shared" ref="K13:M13" si="3">STDEV(K2:K11)</f>
        <v>2.106313261</v>
      </c>
      <c r="L13" s="18">
        <f t="shared" si="3"/>
        <v>3.568130541</v>
      </c>
      <c r="M13" s="18">
        <f t="shared" si="3"/>
        <v>3.189287625</v>
      </c>
      <c r="N13" s="19"/>
    </row>
    <row r="14">
      <c r="A14" s="20"/>
      <c r="B14" s="1" t="s">
        <v>24</v>
      </c>
      <c r="C14" s="1" t="s">
        <v>25</v>
      </c>
      <c r="F14" s="3" t="s">
        <v>26</v>
      </c>
      <c r="G14" s="1" t="s">
        <v>27</v>
      </c>
      <c r="H14" s="3" t="s">
        <v>28</v>
      </c>
      <c r="I14" s="3" t="s">
        <v>29</v>
      </c>
      <c r="K14" s="21" t="s">
        <v>30</v>
      </c>
      <c r="L14" s="2" t="s">
        <v>31</v>
      </c>
      <c r="M14" s="2" t="s">
        <v>32</v>
      </c>
    </row>
    <row r="15">
      <c r="A15" s="20"/>
      <c r="B15" s="18">
        <f t="shared" ref="B15:C15" si="4">STDEV(B2:B11)</f>
        <v>0.004714045208</v>
      </c>
      <c r="C15" s="18">
        <f t="shared" si="4"/>
        <v>0.006749485577</v>
      </c>
      <c r="F15" s="18" t="str">
        <f t="shared" ref="F15:I15" si="5">_xlfn.CONFIDENCE.T(0.05,F13,10)</f>
        <v>#DIV/0!</v>
      </c>
      <c r="G15" s="18">
        <f t="shared" si="5"/>
        <v>2.38262657</v>
      </c>
      <c r="H15" s="18" t="str">
        <f t="shared" si="5"/>
        <v>#DIV/0!</v>
      </c>
      <c r="I15" s="18" t="str">
        <f t="shared" si="5"/>
        <v>#DIV/0!</v>
      </c>
      <c r="K15" s="19">
        <f t="shared" ref="K15:M15" si="6">_xlfn.CONFIDENCE.T(0.05,K13,10)</f>
        <v>1.506765738</v>
      </c>
      <c r="L15" s="19">
        <f t="shared" si="6"/>
        <v>2.552486824</v>
      </c>
      <c r="M15" s="19">
        <f t="shared" si="6"/>
        <v>2.281478928</v>
      </c>
    </row>
    <row r="16">
      <c r="A16" s="20"/>
      <c r="B16" s="20"/>
      <c r="C16" s="10"/>
      <c r="F16" s="22" t="s">
        <v>33</v>
      </c>
      <c r="G16" s="22" t="s">
        <v>33</v>
      </c>
      <c r="H16" s="22" t="s">
        <v>33</v>
      </c>
      <c r="I16" s="22" t="s">
        <v>33</v>
      </c>
      <c r="K16" s="22" t="s">
        <v>33</v>
      </c>
      <c r="L16" s="22" t="s">
        <v>33</v>
      </c>
      <c r="M16" s="22" t="s">
        <v>33</v>
      </c>
    </row>
    <row r="17">
      <c r="A17" s="20"/>
      <c r="B17" s="20"/>
      <c r="C17" s="10"/>
      <c r="F17" s="23" t="str">
        <f t="shared" ref="F17:I17" si="7">AVERAGEA(F2:F11)</f>
        <v>#DIV/0!</v>
      </c>
      <c r="G17" s="23">
        <f t="shared" si="7"/>
        <v>1298.87</v>
      </c>
      <c r="H17" s="23" t="str">
        <f t="shared" si="7"/>
        <v>#DIV/0!</v>
      </c>
      <c r="I17" s="23" t="str">
        <f t="shared" si="7"/>
        <v>#DIV/0!</v>
      </c>
      <c r="K17" s="23">
        <f t="shared" ref="K17:M17" si="8">AVERAGEA(K2:K11)</f>
        <v>558.31</v>
      </c>
      <c r="L17" s="23">
        <f t="shared" si="8"/>
        <v>365.64</v>
      </c>
      <c r="M17" s="23">
        <f t="shared" si="8"/>
        <v>384.86</v>
      </c>
    </row>
    <row r="18">
      <c r="A18" s="20"/>
      <c r="B18" s="20"/>
      <c r="C18" s="10"/>
      <c r="F18" s="22" t="s">
        <v>34</v>
      </c>
      <c r="G18" s="22" t="s">
        <v>34</v>
      </c>
      <c r="H18" s="22" t="s">
        <v>34</v>
      </c>
      <c r="I18" s="22" t="s">
        <v>34</v>
      </c>
      <c r="J18" s="22" t="s">
        <v>34</v>
      </c>
      <c r="K18" s="22" t="s">
        <v>34</v>
      </c>
      <c r="L18" s="22" t="s">
        <v>34</v>
      </c>
      <c r="M18" s="22" t="s">
        <v>34</v>
      </c>
      <c r="N18" s="22" t="s">
        <v>34</v>
      </c>
    </row>
    <row r="19">
      <c r="F19" s="23" t="str">
        <f>F17-O2</f>
        <v>#DIV/0!</v>
      </c>
      <c r="G19" s="23">
        <f>G17-O2</f>
        <v>1051.994</v>
      </c>
      <c r="H19" s="23">
        <f>'XDP accel'!H19</f>
        <v>173.082</v>
      </c>
      <c r="I19" s="23">
        <f>'XDP accel'!I19-('XDP accel'!G19-G19)</f>
        <v>659.556</v>
      </c>
      <c r="J19" s="23">
        <f>'XDP accel'!J19</f>
        <v>219.356</v>
      </c>
      <c r="K19" s="23">
        <f>K17-O2</f>
        <v>311.434</v>
      </c>
      <c r="L19" s="23">
        <f>L17-O2</f>
        <v>118.764</v>
      </c>
      <c r="M19" s="23">
        <f>IFS(M17&gt;0,M17-O2-L19,M17=0,0)</f>
        <v>19.22</v>
      </c>
      <c r="N19" s="23">
        <f>K19-L19-M19</f>
        <v>173.45</v>
      </c>
    </row>
    <row r="27">
      <c r="A27" s="3"/>
      <c r="B27" s="24"/>
      <c r="C27" s="3" t="s">
        <v>33</v>
      </c>
      <c r="D27" s="25"/>
      <c r="E27" s="25"/>
      <c r="F27" s="25"/>
      <c r="G27" s="3" t="s">
        <v>35</v>
      </c>
      <c r="H27" s="25"/>
      <c r="I27" s="25"/>
      <c r="J27" s="3"/>
      <c r="K27" s="25"/>
      <c r="L27" s="25"/>
      <c r="M27" s="25"/>
    </row>
    <row r="28">
      <c r="A28" s="3" t="s">
        <v>36</v>
      </c>
      <c r="B28" s="3" t="s">
        <v>37</v>
      </c>
      <c r="C28" s="1" t="s">
        <v>1</v>
      </c>
      <c r="D28" s="1" t="s">
        <v>15</v>
      </c>
      <c r="E28" s="1" t="s">
        <v>2</v>
      </c>
      <c r="F28" s="1" t="s">
        <v>16</v>
      </c>
      <c r="G28" s="3" t="s">
        <v>5</v>
      </c>
      <c r="H28" s="3" t="s">
        <v>6</v>
      </c>
      <c r="I28" s="3" t="s">
        <v>7</v>
      </c>
      <c r="J28" s="3" t="s">
        <v>9</v>
      </c>
      <c r="K28" s="3" t="s">
        <v>10</v>
      </c>
      <c r="L28" s="3" t="s">
        <v>11</v>
      </c>
      <c r="M28" s="3" t="s">
        <v>38</v>
      </c>
    </row>
    <row r="29">
      <c r="A29" s="26">
        <f>2252+1020</f>
        <v>3272</v>
      </c>
      <c r="B29" s="26"/>
      <c r="C29" s="18">
        <f>AVERAGEA(B2:B11)</f>
        <v>1.25</v>
      </c>
      <c r="D29" s="18">
        <f>B13</f>
        <v>0.003372224795</v>
      </c>
      <c r="E29" s="18">
        <f>AVERAGEA(C2:C11)</f>
        <v>1.563</v>
      </c>
      <c r="F29" s="27">
        <f>IFS(C15&gt;0,C13,C15=0,0)</f>
        <v>0.004828291119</v>
      </c>
      <c r="G29" s="12">
        <f t="shared" ref="G29:I29" si="9">H19</f>
        <v>173.082</v>
      </c>
      <c r="H29" s="12">
        <f t="shared" si="9"/>
        <v>659.556</v>
      </c>
      <c r="I29" s="12">
        <f t="shared" si="9"/>
        <v>219.356</v>
      </c>
      <c r="J29" s="12">
        <f t="shared" ref="J29:L29" si="10">L19</f>
        <v>118.764</v>
      </c>
      <c r="K29" s="12">
        <f t="shared" si="10"/>
        <v>19.22</v>
      </c>
      <c r="L29" s="12">
        <f t="shared" si="10"/>
        <v>173.45</v>
      </c>
      <c r="M29" s="12">
        <f>K19+G19</f>
        <v>1363.428</v>
      </c>
    </row>
    <row r="32">
      <c r="A32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7.25"/>
    <col customWidth="1" min="6" max="6" width="19.38"/>
    <col customWidth="1" min="7" max="7" width="30.5"/>
    <col customWidth="1" min="9" max="9" width="17.38"/>
    <col customWidth="1" min="10" max="10" width="15.13"/>
    <col customWidth="1" min="12" max="12" width="24.25"/>
    <col customWidth="1" min="13" max="13" width="26.5"/>
    <col customWidth="1" min="14" max="14" width="19.88"/>
    <col customWidth="1" min="18" max="18" width="17.38"/>
    <col customWidth="1" min="19" max="19" width="16.0"/>
  </cols>
  <sheetData>
    <row r="1">
      <c r="A1" s="31" t="s">
        <v>0</v>
      </c>
      <c r="B1" s="1" t="s">
        <v>1</v>
      </c>
      <c r="C1" s="1" t="s">
        <v>2</v>
      </c>
      <c r="D1" s="32"/>
      <c r="E1" s="1" t="s">
        <v>0</v>
      </c>
      <c r="F1" s="1" t="s">
        <v>39</v>
      </c>
      <c r="G1" s="1" t="s">
        <v>40</v>
      </c>
      <c r="H1" s="1" t="s">
        <v>5</v>
      </c>
      <c r="I1" s="1" t="s">
        <v>6</v>
      </c>
      <c r="J1" s="1" t="s">
        <v>7</v>
      </c>
      <c r="K1" s="1" t="s">
        <v>8</v>
      </c>
      <c r="L1" s="3" t="s">
        <v>41</v>
      </c>
      <c r="M1" s="1" t="s">
        <v>42</v>
      </c>
      <c r="N1" s="1" t="s">
        <v>11</v>
      </c>
      <c r="O1" s="1" t="s">
        <v>12</v>
      </c>
      <c r="P1" s="33"/>
      <c r="Q1" s="1" t="s">
        <v>12</v>
      </c>
      <c r="R1" s="1" t="s">
        <v>13</v>
      </c>
      <c r="S1" s="3" t="s">
        <v>43</v>
      </c>
    </row>
    <row r="2">
      <c r="A2" s="5">
        <v>1.0</v>
      </c>
      <c r="B2" s="6">
        <v>1.31</v>
      </c>
      <c r="C2" s="6">
        <v>1.64</v>
      </c>
      <c r="D2" s="32"/>
      <c r="E2" s="5">
        <v>1.0</v>
      </c>
      <c r="F2" s="34">
        <v>1559.0</v>
      </c>
      <c r="G2" s="34">
        <v>1264.97</v>
      </c>
      <c r="H2" s="35"/>
      <c r="I2" s="35"/>
      <c r="J2" s="36"/>
      <c r="K2" s="12"/>
      <c r="L2" s="34">
        <v>1328.9</v>
      </c>
      <c r="M2" s="34">
        <v>1350.0</v>
      </c>
      <c r="N2" s="12"/>
      <c r="O2" s="35">
        <f>AVERAGEA(Q2:Q11)</f>
        <v>246.876</v>
      </c>
      <c r="P2" s="32"/>
      <c r="Q2" s="35">
        <v>246.38</v>
      </c>
      <c r="R2" s="35">
        <v>256.658</v>
      </c>
      <c r="S2" s="34">
        <v>268.5</v>
      </c>
    </row>
    <row r="3">
      <c r="A3" s="5">
        <v>2.0</v>
      </c>
      <c r="B3" s="6">
        <v>1.31</v>
      </c>
      <c r="C3" s="6">
        <v>1.64</v>
      </c>
      <c r="D3" s="32"/>
      <c r="E3" s="5">
        <v>2.0</v>
      </c>
      <c r="F3" s="34">
        <v>1557.0</v>
      </c>
      <c r="G3" s="34">
        <v>1238.2</v>
      </c>
      <c r="H3" s="35"/>
      <c r="I3" s="35"/>
      <c r="J3" s="36"/>
      <c r="K3" s="12"/>
      <c r="L3" s="34">
        <v>1335.0</v>
      </c>
      <c r="M3" s="34">
        <v>1337.0</v>
      </c>
      <c r="N3" s="12"/>
      <c r="O3" s="1"/>
      <c r="P3" s="32"/>
      <c r="Q3" s="35">
        <v>246.68</v>
      </c>
      <c r="R3" s="35">
        <v>255.824</v>
      </c>
      <c r="S3" s="34">
        <v>268.7</v>
      </c>
    </row>
    <row r="4">
      <c r="A4" s="5">
        <v>3.0</v>
      </c>
      <c r="B4" s="6">
        <v>1.31</v>
      </c>
      <c r="C4" s="6">
        <v>1.64</v>
      </c>
      <c r="D4" s="32"/>
      <c r="E4" s="5">
        <v>3.0</v>
      </c>
      <c r="F4" s="34">
        <v>1565.0</v>
      </c>
      <c r="G4" s="34">
        <v>1240.4</v>
      </c>
      <c r="H4" s="35"/>
      <c r="I4" s="35"/>
      <c r="J4" s="36"/>
      <c r="K4" s="12"/>
      <c r="L4" s="34">
        <v>1332.0</v>
      </c>
      <c r="M4" s="34">
        <v>1333.0</v>
      </c>
      <c r="N4" s="12"/>
      <c r="O4" s="12"/>
      <c r="P4" s="32"/>
      <c r="Q4" s="35">
        <v>247.0</v>
      </c>
      <c r="R4" s="35">
        <v>256.19</v>
      </c>
      <c r="S4" s="34">
        <v>267.5</v>
      </c>
    </row>
    <row r="5">
      <c r="A5" s="5">
        <v>4.0</v>
      </c>
      <c r="B5" s="6">
        <v>1.31</v>
      </c>
      <c r="C5" s="6">
        <v>1.64</v>
      </c>
      <c r="D5" s="32"/>
      <c r="E5" s="5">
        <v>4.0</v>
      </c>
      <c r="F5" s="34">
        <v>1565.0</v>
      </c>
      <c r="G5" s="34">
        <v>1242.3</v>
      </c>
      <c r="H5" s="35"/>
      <c r="I5" s="35"/>
      <c r="J5" s="36"/>
      <c r="K5" s="12"/>
      <c r="L5" s="34">
        <v>1318.0</v>
      </c>
      <c r="M5" s="34">
        <v>1339.0</v>
      </c>
      <c r="N5" s="12"/>
      <c r="O5" s="37"/>
      <c r="P5" s="32"/>
      <c r="Q5" s="35">
        <v>247.5</v>
      </c>
      <c r="R5" s="35">
        <v>250.46</v>
      </c>
      <c r="S5" s="34">
        <v>267.4</v>
      </c>
    </row>
    <row r="6">
      <c r="A6" s="5">
        <v>5.0</v>
      </c>
      <c r="B6" s="6">
        <v>1.31</v>
      </c>
      <c r="C6" s="6">
        <v>1.64</v>
      </c>
      <c r="D6" s="32"/>
      <c r="E6" s="5">
        <v>5.0</v>
      </c>
      <c r="F6" s="34">
        <v>1570.0</v>
      </c>
      <c r="G6" s="34">
        <v>1249.7</v>
      </c>
      <c r="H6" s="35"/>
      <c r="I6" s="35"/>
      <c r="J6" s="36"/>
      <c r="K6" s="12"/>
      <c r="L6" s="34">
        <v>1316.9</v>
      </c>
      <c r="M6" s="35"/>
      <c r="N6" s="12"/>
      <c r="O6" s="37"/>
      <c r="P6" s="32"/>
      <c r="Q6" s="35">
        <v>246.4</v>
      </c>
      <c r="R6" s="35">
        <v>251.84</v>
      </c>
      <c r="S6" s="34">
        <v>264.5</v>
      </c>
    </row>
    <row r="7">
      <c r="A7" s="5">
        <v>6.0</v>
      </c>
      <c r="B7" s="6">
        <v>1.31</v>
      </c>
      <c r="C7" s="6">
        <v>1.64</v>
      </c>
      <c r="D7" s="32"/>
      <c r="E7" s="5">
        <v>6.0</v>
      </c>
      <c r="F7" s="34">
        <v>1566.0</v>
      </c>
      <c r="G7" s="34">
        <v>1235.0</v>
      </c>
      <c r="H7" s="12"/>
      <c r="I7" s="35"/>
      <c r="J7" s="36"/>
      <c r="K7" s="12"/>
      <c r="L7" s="34">
        <v>1324.5</v>
      </c>
      <c r="M7" s="35"/>
      <c r="N7" s="12"/>
      <c r="O7" s="33"/>
      <c r="P7" s="32"/>
      <c r="Q7" s="35">
        <v>247.3</v>
      </c>
      <c r="R7" s="35">
        <v>250.71</v>
      </c>
      <c r="S7" s="34">
        <v>266.0</v>
      </c>
    </row>
    <row r="8">
      <c r="A8" s="5">
        <v>7.0</v>
      </c>
      <c r="B8" s="6">
        <v>1.31</v>
      </c>
      <c r="C8" s="6">
        <v>1.63</v>
      </c>
      <c r="D8" s="32"/>
      <c r="E8" s="5">
        <v>7.0</v>
      </c>
      <c r="F8" s="34">
        <v>1565.0</v>
      </c>
      <c r="G8" s="34">
        <v>1250.0</v>
      </c>
      <c r="H8" s="12"/>
      <c r="I8" s="35"/>
      <c r="J8" s="36"/>
      <c r="K8" s="12"/>
      <c r="L8" s="34">
        <v>1313.0</v>
      </c>
      <c r="M8" s="35"/>
      <c r="N8" s="12"/>
      <c r="O8" s="33"/>
      <c r="P8" s="32"/>
      <c r="Q8" s="35">
        <v>248.56</v>
      </c>
      <c r="R8" s="35">
        <v>257.78</v>
      </c>
      <c r="S8" s="35"/>
    </row>
    <row r="9">
      <c r="A9" s="5">
        <v>8.0</v>
      </c>
      <c r="B9" s="6">
        <v>1.31</v>
      </c>
      <c r="C9" s="6">
        <v>1.64</v>
      </c>
      <c r="D9" s="32"/>
      <c r="E9" s="5">
        <v>8.0</v>
      </c>
      <c r="F9" s="34">
        <v>1567.0</v>
      </c>
      <c r="G9" s="34">
        <v>1250.7</v>
      </c>
      <c r="H9" s="12"/>
      <c r="I9" s="35"/>
      <c r="J9" s="36"/>
      <c r="K9" s="12"/>
      <c r="L9" s="34">
        <v>1316.0</v>
      </c>
      <c r="M9" s="35"/>
      <c r="N9" s="12"/>
      <c r="O9" s="33"/>
      <c r="P9" s="32"/>
      <c r="Q9" s="35">
        <v>244.0</v>
      </c>
      <c r="R9" s="35">
        <v>257.7</v>
      </c>
      <c r="S9" s="35"/>
    </row>
    <row r="10">
      <c r="A10" s="5">
        <v>9.0</v>
      </c>
      <c r="B10" s="6">
        <v>1.31</v>
      </c>
      <c r="C10" s="6">
        <v>1.64</v>
      </c>
      <c r="D10" s="32"/>
      <c r="E10" s="5">
        <v>9.0</v>
      </c>
      <c r="F10" s="34">
        <v>1565.0</v>
      </c>
      <c r="G10" s="34">
        <v>1233.0</v>
      </c>
      <c r="H10" s="12"/>
      <c r="I10" s="35"/>
      <c r="J10" s="36"/>
      <c r="K10" s="12"/>
      <c r="L10" s="34">
        <v>1316.0</v>
      </c>
      <c r="M10" s="35"/>
      <c r="N10" s="12"/>
      <c r="O10" s="33"/>
      <c r="P10" s="32"/>
      <c r="Q10" s="35">
        <v>246.98</v>
      </c>
      <c r="R10" s="35">
        <v>255.86</v>
      </c>
      <c r="S10" s="35"/>
    </row>
    <row r="11">
      <c r="A11" s="5">
        <v>10.0</v>
      </c>
      <c r="B11" s="6">
        <v>1.31</v>
      </c>
      <c r="C11" s="6">
        <v>1.64</v>
      </c>
      <c r="D11" s="32"/>
      <c r="E11" s="5">
        <v>10.0</v>
      </c>
      <c r="F11" s="34">
        <v>1568.0</v>
      </c>
      <c r="G11" s="34">
        <v>1238.8</v>
      </c>
      <c r="H11" s="12"/>
      <c r="I11" s="35"/>
      <c r="J11" s="36"/>
      <c r="K11" s="12"/>
      <c r="L11" s="34">
        <v>1313.0</v>
      </c>
      <c r="M11" s="35"/>
      <c r="N11" s="12"/>
      <c r="O11" s="33"/>
      <c r="P11" s="32"/>
      <c r="Q11" s="35">
        <v>247.96</v>
      </c>
      <c r="R11" s="35">
        <v>257.86</v>
      </c>
      <c r="S11" s="35"/>
    </row>
    <row r="12">
      <c r="A12" s="32"/>
      <c r="B12" s="1" t="s">
        <v>15</v>
      </c>
      <c r="C12" s="1" t="s">
        <v>16</v>
      </c>
      <c r="D12" s="33"/>
      <c r="E12" s="32"/>
      <c r="F12" s="1" t="s">
        <v>44</v>
      </c>
      <c r="G12" s="1" t="s">
        <v>18</v>
      </c>
      <c r="H12" s="1" t="s">
        <v>19</v>
      </c>
      <c r="I12" s="1" t="s">
        <v>20</v>
      </c>
      <c r="J12" s="32"/>
      <c r="K12" s="1" t="s">
        <v>21</v>
      </c>
      <c r="L12" s="1" t="s">
        <v>22</v>
      </c>
      <c r="M12" s="1" t="s">
        <v>23</v>
      </c>
      <c r="N12" s="1"/>
      <c r="O12" s="33"/>
      <c r="P12" s="33"/>
      <c r="Q12" s="33"/>
      <c r="R12" s="33"/>
      <c r="S12" s="1" t="s">
        <v>33</v>
      </c>
    </row>
    <row r="13">
      <c r="A13" s="32"/>
      <c r="B13" s="18" t="str">
        <f t="shared" ref="B13:C13" si="1">_xlfn.CONFIDENCE.T(0.05,B15,10)</f>
        <v>#NUM!</v>
      </c>
      <c r="C13" s="18">
        <f t="shared" si="1"/>
        <v>0.002262157163</v>
      </c>
      <c r="D13" s="33"/>
      <c r="E13" s="32"/>
      <c r="F13" s="18">
        <f t="shared" ref="F13:I13" si="2">STDEV(F2:F11)</f>
        <v>3.917198545</v>
      </c>
      <c r="G13" s="18">
        <f t="shared" si="2"/>
        <v>9.607337532</v>
      </c>
      <c r="H13" s="18" t="str">
        <f t="shared" si="2"/>
        <v>#DIV/0!</v>
      </c>
      <c r="I13" s="35" t="str">
        <f t="shared" si="2"/>
        <v>#DIV/0!</v>
      </c>
      <c r="J13" s="32"/>
      <c r="K13" s="18" t="str">
        <f t="shared" ref="K13:M13" si="3">STDEV(K2:K11)</f>
        <v>#DIV/0!</v>
      </c>
      <c r="L13" s="18">
        <f t="shared" si="3"/>
        <v>8.126643424</v>
      </c>
      <c r="M13" s="18">
        <f t="shared" si="3"/>
        <v>7.274384281</v>
      </c>
      <c r="N13" s="12"/>
      <c r="O13" s="33"/>
      <c r="P13" s="33"/>
      <c r="Q13" s="33"/>
      <c r="R13" s="33"/>
      <c r="S13" s="35">
        <f>AVERAGEA(S2:S11)</f>
        <v>267.1</v>
      </c>
    </row>
    <row r="14">
      <c r="A14" s="36"/>
      <c r="B14" s="1" t="s">
        <v>24</v>
      </c>
      <c r="C14" s="1" t="s">
        <v>25</v>
      </c>
      <c r="D14" s="33"/>
      <c r="E14" s="32"/>
      <c r="F14" s="1" t="s">
        <v>45</v>
      </c>
      <c r="G14" s="1" t="s">
        <v>27</v>
      </c>
      <c r="H14" s="1" t="s">
        <v>28</v>
      </c>
      <c r="I14" s="1" t="s">
        <v>29</v>
      </c>
      <c r="J14" s="33"/>
      <c r="K14" s="1" t="s">
        <v>30</v>
      </c>
      <c r="L14" s="1" t="s">
        <v>31</v>
      </c>
      <c r="M14" s="1" t="s">
        <v>32</v>
      </c>
      <c r="N14" s="33"/>
      <c r="O14" s="33"/>
      <c r="P14" s="33"/>
      <c r="Q14" s="33"/>
      <c r="R14" s="33"/>
      <c r="S14" s="1" t="s">
        <v>34</v>
      </c>
    </row>
    <row r="15">
      <c r="A15" s="36"/>
      <c r="B15" s="18">
        <f t="shared" ref="B15:C15" si="4">STDEV(B2:B11)</f>
        <v>0</v>
      </c>
      <c r="C15" s="18">
        <f t="shared" si="4"/>
        <v>0.00316227766</v>
      </c>
      <c r="D15" s="33"/>
      <c r="E15" s="32"/>
      <c r="F15" s="18">
        <f t="shared" ref="F15:I15" si="5">_xlfn.CONFIDENCE.T(0.05,F13,10)</f>
        <v>2.802195032</v>
      </c>
      <c r="G15" s="18">
        <f t="shared" si="5"/>
        <v>6.872675251</v>
      </c>
      <c r="H15" s="18" t="str">
        <f t="shared" si="5"/>
        <v>#DIV/0!</v>
      </c>
      <c r="I15" s="18" t="str">
        <f t="shared" si="5"/>
        <v>#DIV/0!</v>
      </c>
      <c r="J15" s="33"/>
      <c r="K15" s="12" t="str">
        <f t="shared" ref="K15:M15" si="6">_xlfn.CONFIDENCE.T(0.05,K13,10)</f>
        <v>#DIV/0!</v>
      </c>
      <c r="L15" s="12">
        <f t="shared" si="6"/>
        <v>5.813450495</v>
      </c>
      <c r="M15" s="12">
        <f t="shared" si="6"/>
        <v>5.203781032</v>
      </c>
      <c r="N15" s="33"/>
      <c r="O15" s="33"/>
      <c r="P15" s="33"/>
      <c r="Q15" s="33"/>
      <c r="R15" s="33"/>
      <c r="S15" s="35">
        <f>S13-O2</f>
        <v>20.224</v>
      </c>
    </row>
    <row r="16">
      <c r="A16" s="37"/>
      <c r="B16" s="37"/>
      <c r="C16" s="37"/>
      <c r="D16" s="33"/>
      <c r="E16" s="32"/>
      <c r="F16" s="1" t="s">
        <v>33</v>
      </c>
      <c r="G16" s="1" t="s">
        <v>33</v>
      </c>
      <c r="H16" s="1" t="s">
        <v>33</v>
      </c>
      <c r="I16" s="1" t="s">
        <v>33</v>
      </c>
      <c r="J16" s="32"/>
      <c r="K16" s="1" t="s">
        <v>33</v>
      </c>
      <c r="L16" s="1" t="s">
        <v>33</v>
      </c>
      <c r="M16" s="1" t="s">
        <v>33</v>
      </c>
      <c r="N16" s="33"/>
      <c r="O16" s="33"/>
      <c r="P16" s="33"/>
      <c r="Q16" s="33"/>
      <c r="R16" s="33"/>
    </row>
    <row r="17">
      <c r="A17" s="37"/>
      <c r="B17" s="37"/>
      <c r="C17" s="37"/>
      <c r="D17" s="33"/>
      <c r="E17" s="32"/>
      <c r="F17" s="35">
        <f t="shared" ref="F17:I17" si="7">AVERAGEA(F2:F11)</f>
        <v>1564.7</v>
      </c>
      <c r="G17" s="35">
        <f t="shared" si="7"/>
        <v>1244.307</v>
      </c>
      <c r="H17" s="35" t="str">
        <f t="shared" si="7"/>
        <v>#DIV/0!</v>
      </c>
      <c r="I17" s="35" t="str">
        <f t="shared" si="7"/>
        <v>#DIV/0!</v>
      </c>
      <c r="J17" s="32"/>
      <c r="K17" s="18" t="str">
        <f t="shared" ref="K17:M17" si="8">AVERAGEA(K2:K11)</f>
        <v>#DIV/0!</v>
      </c>
      <c r="L17" s="35">
        <f t="shared" si="8"/>
        <v>1321.33</v>
      </c>
      <c r="M17" s="35">
        <f t="shared" si="8"/>
        <v>1339.75</v>
      </c>
      <c r="N17" s="32"/>
      <c r="O17" s="33"/>
      <c r="P17" s="33"/>
      <c r="Q17" s="33"/>
      <c r="R17" s="33"/>
    </row>
    <row r="18">
      <c r="A18" s="37"/>
      <c r="B18" s="37"/>
      <c r="C18" s="37"/>
      <c r="D18" s="33"/>
      <c r="E18" s="32"/>
      <c r="F18" s="1" t="s">
        <v>34</v>
      </c>
      <c r="G18" s="1" t="s">
        <v>34</v>
      </c>
      <c r="H18" s="1" t="s">
        <v>34</v>
      </c>
      <c r="I18" s="1" t="s">
        <v>34</v>
      </c>
      <c r="J18" s="1" t="s">
        <v>34</v>
      </c>
      <c r="K18" s="1" t="s">
        <v>34</v>
      </c>
      <c r="L18" s="1" t="s">
        <v>34</v>
      </c>
      <c r="M18" s="1" t="s">
        <v>34</v>
      </c>
      <c r="N18" s="1" t="s">
        <v>34</v>
      </c>
      <c r="O18" s="33"/>
      <c r="P18" s="33"/>
      <c r="Q18" s="33"/>
      <c r="R18" s="33"/>
    </row>
    <row r="19">
      <c r="A19" s="33"/>
      <c r="B19" s="33"/>
      <c r="C19" s="33"/>
      <c r="D19" s="33"/>
      <c r="E19" s="32"/>
      <c r="F19" s="35">
        <f>F17-O2</f>
        <v>1317.824</v>
      </c>
      <c r="G19" s="35">
        <f>G17-O2</f>
        <v>997.431</v>
      </c>
      <c r="H19" s="35">
        <f>'Table caching'!H19</f>
        <v>173.082</v>
      </c>
      <c r="I19" s="35">
        <f>'Table caching'!I19</f>
        <v>659.556</v>
      </c>
      <c r="J19" s="35">
        <f>G19-H19-I19</f>
        <v>164.793</v>
      </c>
      <c r="K19" s="35">
        <f>F19-G19</f>
        <v>320.393</v>
      </c>
      <c r="L19" s="35">
        <f>IFS(L17&gt;0,L17-O2-G19,L17=0,0)</f>
        <v>77.023</v>
      </c>
      <c r="M19" s="35">
        <f>M17-O2-G19-L19</f>
        <v>18.42</v>
      </c>
      <c r="N19" s="35">
        <f>K19-L19-M19</f>
        <v>224.95</v>
      </c>
      <c r="O19" s="33"/>
      <c r="P19" s="33"/>
      <c r="Q19" s="33"/>
      <c r="R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3"/>
      <c r="O26" s="33"/>
      <c r="P26" s="33"/>
      <c r="Q26" s="33"/>
      <c r="R26" s="33"/>
    </row>
    <row r="27">
      <c r="A27" s="1"/>
      <c r="B27" s="38"/>
      <c r="C27" s="1" t="s">
        <v>33</v>
      </c>
      <c r="D27" s="38"/>
      <c r="E27" s="38"/>
      <c r="F27" s="38"/>
      <c r="G27" s="1" t="s">
        <v>35</v>
      </c>
      <c r="H27" s="38"/>
      <c r="I27" s="38"/>
      <c r="J27" s="1"/>
      <c r="K27" s="38"/>
      <c r="L27" s="38"/>
      <c r="M27" s="38"/>
      <c r="N27" s="33"/>
      <c r="O27" s="33"/>
      <c r="P27" s="33"/>
      <c r="Q27" s="33"/>
      <c r="R27" s="33"/>
    </row>
    <row r="28">
      <c r="A28" s="1" t="s">
        <v>36</v>
      </c>
      <c r="B28" s="1" t="s">
        <v>37</v>
      </c>
      <c r="C28" s="1" t="s">
        <v>1</v>
      </c>
      <c r="D28" s="1" t="s">
        <v>15</v>
      </c>
      <c r="E28" s="1" t="s">
        <v>2</v>
      </c>
      <c r="F28" s="1" t="s">
        <v>16</v>
      </c>
      <c r="G28" s="1" t="s">
        <v>5</v>
      </c>
      <c r="H28" s="1" t="s">
        <v>6</v>
      </c>
      <c r="I28" s="1" t="s">
        <v>7</v>
      </c>
      <c r="J28" s="1" t="s">
        <v>9</v>
      </c>
      <c r="K28" s="1" t="s">
        <v>10</v>
      </c>
      <c r="L28" s="1" t="s">
        <v>11</v>
      </c>
      <c r="M28" s="1" t="s">
        <v>38</v>
      </c>
      <c r="N28" s="33"/>
      <c r="O28" s="33"/>
      <c r="P28" s="33"/>
      <c r="Q28" s="33"/>
      <c r="R28" s="33"/>
    </row>
    <row r="29">
      <c r="A29" s="5">
        <f>1817+335</f>
        <v>2152</v>
      </c>
      <c r="B29" s="5"/>
      <c r="C29" s="18">
        <f>AVERAGEA(B2:B11)</f>
        <v>1.31</v>
      </c>
      <c r="D29" s="18" t="str">
        <f>B13</f>
        <v>#NUM!</v>
      </c>
      <c r="E29" s="18">
        <f>AVERAGEA(C2:C11)</f>
        <v>1.639</v>
      </c>
      <c r="F29" s="18">
        <f>IFS(C15&gt;0,C13,C15=0,0)</f>
        <v>0.002262157163</v>
      </c>
      <c r="G29" s="35">
        <f t="shared" ref="G29:I29" si="9">H19</f>
        <v>173.082</v>
      </c>
      <c r="H29" s="35">
        <f t="shared" si="9"/>
        <v>659.556</v>
      </c>
      <c r="I29" s="35">
        <f t="shared" si="9"/>
        <v>164.793</v>
      </c>
      <c r="J29" s="35">
        <f>L19</f>
        <v>77.023</v>
      </c>
      <c r="K29" s="35">
        <f>'Table caching'!M19</f>
        <v>19.22</v>
      </c>
      <c r="L29" s="35">
        <f>K19-J29-K29</f>
        <v>224.15</v>
      </c>
      <c r="M29" s="35">
        <f>K19+G19</f>
        <v>1317.824</v>
      </c>
      <c r="N29" s="33"/>
      <c r="O29" s="33"/>
      <c r="P29" s="33"/>
      <c r="Q29" s="33"/>
      <c r="R29" s="33"/>
    </row>
  </sheetData>
  <drawing r:id="rId1"/>
</worksheet>
</file>