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e" sheetId="1" r:id="rId4"/>
    <sheet state="visible" name="XDP accel" sheetId="2" r:id="rId5"/>
    <sheet state="visible" name="Table caching" sheetId="3" r:id="rId6"/>
    <sheet state="visible" name="Pipeline opt.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">
      <text>
        <t xml:space="preserve">Why is it smaller than for "none"?
- no XDP helper program
- no additional instructions to read from data_meta
- egress program is 12 instructions smaller because it does not support recirculation yet; this however is negligible for performance
	-Tomasz Osiński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Results are the same as for XDP accel; table caching does not have impact on L2FWD
	-Tomasz Osiński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9">
      <text>
        <t xml:space="preserve">The difference (~8 cycles less per packet) might be caused by more efficient bpf_redirect_map(), which doesn't have to call egress program. To verify using perf.
	-Tomasz Osiński
If egress program is used, there is the additional dev_map_run_prog() call (about 3% of CPU cycles taken by kernel functions) called by ixgbe_run_xdp()-&gt;xdp_do_redirect()-&gt;dev_map_enqueue().
	-Tomasz Osiński
To sum up, the difference is not caused by most complex bpf_redirect_map() - according to analysis using perf it doesn't seems to have an impact. So, we can rather say that 9 cycles difference is negligible.
However, the overhead introduced by egress program is clear.
	-Tomasz Osiński</t>
      </text>
    </comment>
  </commentList>
</comments>
</file>

<file path=xl/sharedStrings.xml><?xml version="1.0" encoding="utf-8"?>
<sst xmlns="http://schemas.openxmlformats.org/spreadsheetml/2006/main" count="261" uniqueCount="39">
  <si>
    <t>No.</t>
  </si>
  <si>
    <t>Throughput [Gbps]</t>
  </si>
  <si>
    <t>Throughput [MPPS]</t>
  </si>
  <si>
    <t>XDP helper</t>
  </si>
  <si>
    <t>Total Ingress</t>
  </si>
  <si>
    <t>Ingress Parser</t>
  </si>
  <si>
    <t>Ingress Control</t>
  </si>
  <si>
    <t>Ingress Deparser</t>
  </si>
  <si>
    <t>Total Egress</t>
  </si>
  <si>
    <t>Egress Parser</t>
  </si>
  <si>
    <t>Egress Control</t>
  </si>
  <si>
    <t>Egress Deparser</t>
  </si>
  <si>
    <t>Baseline XDP</t>
  </si>
  <si>
    <t>Baseline TC Ingress</t>
  </si>
  <si>
    <t>Baseline TC</t>
  </si>
  <si>
    <t>CI(Throughput)[Gbps]</t>
  </si>
  <si>
    <t>CI(Throughput)[MPPS]</t>
  </si>
  <si>
    <t>STDEV [XDP helper]</t>
  </si>
  <si>
    <t>STDEV [Ingress]</t>
  </si>
  <si>
    <t>STDEV [IG-Parser]</t>
  </si>
  <si>
    <t>STDEV [IG-Control]</t>
  </si>
  <si>
    <t>STDEV [Egress]</t>
  </si>
  <si>
    <t>STDEV [EG-Parser]</t>
  </si>
  <si>
    <t>STDEV [EG-Control]</t>
  </si>
  <si>
    <t>STDEV [Gbps]</t>
  </si>
  <si>
    <t>STDEV [MPPS]</t>
  </si>
  <si>
    <t>CI(XDP helper)</t>
  </si>
  <si>
    <t>CI(Total Ingress)</t>
  </si>
  <si>
    <t>CI(IG-Parser)</t>
  </si>
  <si>
    <t>CI(IG-Control)</t>
  </si>
  <si>
    <t>CI(Total Egress)</t>
  </si>
  <si>
    <t>CI(Egress Parser)</t>
  </si>
  <si>
    <t>CI(Egress Control)</t>
  </si>
  <si>
    <t>Average</t>
  </si>
  <si>
    <t>Absolute</t>
  </si>
  <si>
    <t>CPU Cycles</t>
  </si>
  <si>
    <t># of BPF insn</t>
  </si>
  <si>
    <t>BPF stack size [B]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</si>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</sst>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readingOrder="0" vertical="bottom"/>
    </xf>
    <xf borderId="1" fillId="3" fontId="1" numFmtId="0" xfId="0" applyAlignment="1" applyBorder="1" applyFill="1" applyFont="1">
      <alignment horizontal="right" vertical="bottom"/>
    </xf>
    <xf borderId="1" fillId="4" fontId="2" numFmtId="0" xfId="0" applyAlignment="1" applyBorder="1" applyFill="1" applyFont="1">
      <alignment readingOrder="0" vertical="bottom"/>
    </xf>
    <xf borderId="4" fillId="3" fontId="1" numFmtId="0" xfId="0" applyAlignment="1" applyBorder="1" applyFont="1">
      <alignment horizontal="right" vertical="bottom"/>
    </xf>
    <xf borderId="3" fillId="4" fontId="2" numFmtId="0" xfId="0" applyAlignment="1" applyBorder="1" applyFont="1">
      <alignment readingOrder="0" vertical="bottom"/>
    </xf>
    <xf borderId="3" fillId="4" fontId="2" numFmtId="0" xfId="0" applyAlignment="1" applyBorder="1" applyFont="1">
      <alignment horizontal="right" readingOrder="0" vertical="bottom"/>
    </xf>
    <xf borderId="0" fillId="5" fontId="2" numFmtId="0" xfId="0" applyAlignment="1" applyFill="1" applyFont="1">
      <alignment horizontal="center" vertical="bottom"/>
    </xf>
    <xf borderId="3" fillId="4" fontId="2" numFmtId="0" xfId="0" applyAlignment="1" applyBorder="1" applyFont="1">
      <alignment horizontal="right" vertical="bottom"/>
    </xf>
    <xf borderId="1" fillId="4" fontId="2" numFmtId="0" xfId="0" applyAlignment="1" applyBorder="1" applyFont="1">
      <alignment vertical="bottom"/>
    </xf>
    <xf borderId="1" fillId="4" fontId="3" numFmtId="0" xfId="0" applyAlignment="1" applyBorder="1" applyFont="1">
      <alignment readingOrder="0"/>
    </xf>
    <xf borderId="0" fillId="5" fontId="2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3" fillId="4" fontId="2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1" fillId="4" fontId="2" numFmtId="0" xfId="0" applyAlignment="1" applyBorder="1" applyFont="1">
      <alignment horizontal="center" vertical="bottom"/>
    </xf>
    <xf borderId="3" fillId="4" fontId="2" numFmtId="0" xfId="0" applyAlignment="1" applyBorder="1" applyFont="1">
      <alignment horizontal="center" vertical="bottom"/>
    </xf>
    <xf borderId="0" fillId="5" fontId="1" numFmtId="0" xfId="0" applyAlignment="1" applyFont="1">
      <alignment horizontal="right" vertical="bottom"/>
    </xf>
    <xf borderId="2" fillId="2" fontId="1" numFmtId="0" xfId="0" applyAlignment="1" applyBorder="1" applyFont="1">
      <alignment vertical="bottom"/>
    </xf>
    <xf borderId="1" fillId="2" fontId="4" numFmtId="0" xfId="0" applyAlignment="1" applyBorder="1" applyFont="1">
      <alignment readingOrder="0"/>
    </xf>
    <xf borderId="1" fillId="4" fontId="0" numFmtId="0" xfId="0" applyBorder="1" applyFont="1"/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3" fontId="1" numFmtId="0" xfId="0" applyAlignment="1" applyBorder="1" applyFont="1">
      <alignment horizontal="right" readingOrder="0" vertical="bottom"/>
    </xf>
    <xf borderId="1" fillId="4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8.88"/>
    <col customWidth="1" min="4" max="4" width="15.13"/>
    <col customWidth="1" min="5" max="5" width="18.38"/>
    <col customWidth="1" min="6" max="6" width="16.88"/>
    <col customWidth="1" min="7" max="7" width="14.25"/>
    <col customWidth="1" min="8" max="8" width="15.88"/>
    <col customWidth="1" min="9" max="10" width="15.75"/>
    <col customWidth="1" min="11" max="11" width="14.38"/>
    <col customWidth="1" min="12" max="12" width="16.75"/>
    <col customWidth="1" min="13" max="13" width="17.75"/>
    <col customWidth="1" min="14" max="14" width="16.63"/>
    <col customWidth="1" min="15" max="15" width="17.38"/>
    <col customWidth="1" min="18" max="18" width="18.5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Q1" s="4" t="s">
        <v>12</v>
      </c>
      <c r="R1" s="4" t="s">
        <v>13</v>
      </c>
    </row>
    <row r="2">
      <c r="A2" s="5">
        <v>1.0</v>
      </c>
      <c r="B2" s="6">
        <v>0.79467</v>
      </c>
      <c r="C2" s="6">
        <v>1.18</v>
      </c>
      <c r="E2" s="7">
        <v>1.0</v>
      </c>
      <c r="F2" s="8">
        <v>300.5</v>
      </c>
      <c r="G2" s="9">
        <v>404.77</v>
      </c>
      <c r="H2" s="8">
        <v>281.25</v>
      </c>
      <c r="I2" s="6">
        <v>351.78</v>
      </c>
      <c r="J2" s="10"/>
      <c r="K2" s="6">
        <v>280.0</v>
      </c>
      <c r="L2" s="9">
        <v>278.33</v>
      </c>
      <c r="M2" s="9">
        <v>0.0</v>
      </c>
      <c r="N2" s="11"/>
      <c r="O2" s="12">
        <f>AVERAGEA(Q2:Q11)</f>
        <v>246.876</v>
      </c>
      <c r="Q2" s="13">
        <v>246.38</v>
      </c>
      <c r="R2" s="13">
        <v>256.658</v>
      </c>
    </row>
    <row r="3">
      <c r="A3" s="5">
        <v>2.0</v>
      </c>
      <c r="B3" s="6">
        <v>0.79486</v>
      </c>
      <c r="C3" s="6">
        <v>1.18</v>
      </c>
      <c r="E3" s="7">
        <v>2.0</v>
      </c>
      <c r="F3" s="8">
        <v>301.2</v>
      </c>
      <c r="G3" s="8">
        <v>410.7</v>
      </c>
      <c r="H3" s="8">
        <v>282.43</v>
      </c>
      <c r="I3" s="6">
        <v>355.8</v>
      </c>
      <c r="J3" s="14"/>
      <c r="K3" s="6">
        <v>281.0</v>
      </c>
      <c r="L3" s="8">
        <v>279.88</v>
      </c>
      <c r="M3" s="8">
        <v>0.0</v>
      </c>
      <c r="N3" s="12"/>
      <c r="O3" s="3" t="s">
        <v>14</v>
      </c>
      <c r="Q3" s="13">
        <v>246.68</v>
      </c>
      <c r="R3" s="13">
        <v>255.824</v>
      </c>
    </row>
    <row r="4">
      <c r="A4" s="5">
        <v>3.0</v>
      </c>
      <c r="B4" s="6">
        <v>0.79506</v>
      </c>
      <c r="C4" s="6">
        <v>1.18</v>
      </c>
      <c r="E4" s="7">
        <v>3.0</v>
      </c>
      <c r="F4" s="8">
        <v>304.8</v>
      </c>
      <c r="G4" s="8">
        <v>404.97</v>
      </c>
      <c r="H4" s="8">
        <v>280.9</v>
      </c>
      <c r="I4" s="6">
        <v>350.85</v>
      </c>
      <c r="J4" s="14"/>
      <c r="K4" s="6">
        <v>279.5</v>
      </c>
      <c r="L4" s="8">
        <v>278.98</v>
      </c>
      <c r="M4" s="8">
        <v>0.0</v>
      </c>
      <c r="N4" s="12"/>
      <c r="O4" s="12">
        <f>AVERAGEA(R2:R11)</f>
        <v>255.0882</v>
      </c>
      <c r="Q4" s="13">
        <v>247.0</v>
      </c>
      <c r="R4" s="13">
        <v>256.19</v>
      </c>
    </row>
    <row r="5">
      <c r="A5" s="5">
        <v>4.0</v>
      </c>
      <c r="B5" s="6">
        <v>0.79504</v>
      </c>
      <c r="C5" s="6">
        <v>1.18</v>
      </c>
      <c r="E5" s="7">
        <v>4.0</v>
      </c>
      <c r="F5" s="8">
        <v>302.7</v>
      </c>
      <c r="G5" s="8">
        <v>407.3</v>
      </c>
      <c r="H5" s="8">
        <v>283.2</v>
      </c>
      <c r="I5" s="6">
        <v>355.5</v>
      </c>
      <c r="J5" s="14"/>
      <c r="K5" s="6">
        <v>279.0</v>
      </c>
      <c r="L5" s="8">
        <v>278.76</v>
      </c>
      <c r="M5" s="8">
        <v>0.0</v>
      </c>
      <c r="N5" s="12"/>
      <c r="O5" s="15"/>
      <c r="Q5" s="13">
        <v>247.5</v>
      </c>
      <c r="R5" s="13">
        <v>250.46</v>
      </c>
    </row>
    <row r="6">
      <c r="A6" s="5">
        <v>5.0</v>
      </c>
      <c r="B6" s="6">
        <v>0.79492</v>
      </c>
      <c r="C6" s="6">
        <v>1.18</v>
      </c>
      <c r="E6" s="7">
        <v>5.0</v>
      </c>
      <c r="F6" s="8">
        <v>303.66</v>
      </c>
      <c r="G6" s="8">
        <v>409.86</v>
      </c>
      <c r="H6" s="8">
        <v>286.7</v>
      </c>
      <c r="I6" s="6">
        <v>354.16</v>
      </c>
      <c r="J6" s="14"/>
      <c r="K6" s="6">
        <v>279.0</v>
      </c>
      <c r="L6" s="8">
        <v>277.54</v>
      </c>
      <c r="M6" s="8">
        <v>0.0</v>
      </c>
      <c r="N6" s="12"/>
      <c r="O6" s="14"/>
      <c r="Q6" s="13">
        <v>246.4</v>
      </c>
      <c r="R6" s="13">
        <v>251.84</v>
      </c>
    </row>
    <row r="7">
      <c r="A7" s="5">
        <v>6.0</v>
      </c>
      <c r="B7" s="6">
        <v>0.79514</v>
      </c>
      <c r="C7" s="6">
        <v>1.18</v>
      </c>
      <c r="E7" s="7">
        <v>6.0</v>
      </c>
      <c r="F7" s="8">
        <v>305.4</v>
      </c>
      <c r="G7" s="8">
        <v>405.8</v>
      </c>
      <c r="H7" s="8">
        <v>281.0</v>
      </c>
      <c r="I7" s="6">
        <v>354.16</v>
      </c>
      <c r="J7" s="14"/>
      <c r="K7" s="6">
        <v>279.34</v>
      </c>
      <c r="L7" s="8">
        <v>278.85</v>
      </c>
      <c r="M7" s="8">
        <v>0.0</v>
      </c>
      <c r="N7" s="12"/>
      <c r="Q7" s="13">
        <v>247.3</v>
      </c>
      <c r="R7" s="13">
        <v>250.71</v>
      </c>
    </row>
    <row r="8">
      <c r="A8" s="5">
        <v>7.0</v>
      </c>
      <c r="B8" s="6">
        <v>0.79437</v>
      </c>
      <c r="C8" s="6">
        <v>1.18</v>
      </c>
      <c r="E8" s="7">
        <v>7.0</v>
      </c>
      <c r="F8" s="8">
        <v>303.46</v>
      </c>
      <c r="G8" s="8">
        <v>413.6</v>
      </c>
      <c r="H8" s="8">
        <v>287.4</v>
      </c>
      <c r="I8" s="6">
        <v>355.6</v>
      </c>
      <c r="J8" s="14"/>
      <c r="K8" s="6">
        <v>278.9</v>
      </c>
      <c r="L8" s="8">
        <v>277.64</v>
      </c>
      <c r="M8" s="8">
        <v>0.0</v>
      </c>
      <c r="N8" s="12"/>
      <c r="Q8" s="13">
        <v>248.56</v>
      </c>
      <c r="R8" s="13">
        <v>257.78</v>
      </c>
    </row>
    <row r="9">
      <c r="A9" s="5">
        <v>8.0</v>
      </c>
      <c r="B9" s="6">
        <v>0.79571</v>
      </c>
      <c r="C9" s="6">
        <v>1.18</v>
      </c>
      <c r="E9" s="7">
        <v>8.0</v>
      </c>
      <c r="F9" s="8">
        <v>303.3</v>
      </c>
      <c r="G9" s="8">
        <v>405.4</v>
      </c>
      <c r="H9" s="8">
        <v>281.14</v>
      </c>
      <c r="I9" s="6">
        <v>354.6</v>
      </c>
      <c r="J9" s="14"/>
      <c r="K9" s="6">
        <v>283.6</v>
      </c>
      <c r="L9" s="8">
        <v>278.63</v>
      </c>
      <c r="M9" s="8">
        <v>0.0</v>
      </c>
      <c r="N9" s="16"/>
      <c r="Q9" s="13">
        <v>244.0</v>
      </c>
      <c r="R9" s="13">
        <v>257.7</v>
      </c>
    </row>
    <row r="10">
      <c r="A10" s="5">
        <v>9.0</v>
      </c>
      <c r="B10" s="6">
        <v>0.79541</v>
      </c>
      <c r="C10" s="6">
        <v>1.18</v>
      </c>
      <c r="E10" s="7">
        <v>9.0</v>
      </c>
      <c r="F10" s="8">
        <v>302.3</v>
      </c>
      <c r="G10" s="8">
        <v>405.8</v>
      </c>
      <c r="H10" s="8">
        <v>287.9</v>
      </c>
      <c r="I10" s="6">
        <v>353.5</v>
      </c>
      <c r="J10" s="14"/>
      <c r="K10" s="6">
        <v>297.0</v>
      </c>
      <c r="L10" s="8">
        <v>278.3</v>
      </c>
      <c r="M10" s="8">
        <v>0.0</v>
      </c>
      <c r="N10" s="16"/>
      <c r="Q10" s="13">
        <v>246.98</v>
      </c>
      <c r="R10" s="13">
        <v>255.86</v>
      </c>
    </row>
    <row r="11">
      <c r="A11" s="5">
        <v>10.0</v>
      </c>
      <c r="B11" s="6">
        <v>0.79463</v>
      </c>
      <c r="C11" s="6">
        <v>1.18</v>
      </c>
      <c r="E11" s="7">
        <v>10.0</v>
      </c>
      <c r="F11" s="6">
        <v>303.7</v>
      </c>
      <c r="G11" s="8">
        <v>411.9</v>
      </c>
      <c r="H11" s="8">
        <v>286.17</v>
      </c>
      <c r="I11" s="6">
        <v>354.5</v>
      </c>
      <c r="J11" s="14"/>
      <c r="K11" s="6">
        <v>278.8</v>
      </c>
      <c r="L11" s="8">
        <v>277.93</v>
      </c>
      <c r="M11" s="8">
        <v>0.0</v>
      </c>
      <c r="N11" s="16"/>
      <c r="Q11" s="13">
        <v>247.96</v>
      </c>
      <c r="R11" s="13">
        <v>257.86</v>
      </c>
    </row>
    <row r="12">
      <c r="B12" s="1" t="s">
        <v>15</v>
      </c>
      <c r="C12" s="1" t="s">
        <v>16</v>
      </c>
      <c r="F12" s="3" t="s">
        <v>17</v>
      </c>
      <c r="G12" s="1" t="s">
        <v>18</v>
      </c>
      <c r="H12" s="3" t="s">
        <v>19</v>
      </c>
      <c r="I12" s="3" t="s">
        <v>20</v>
      </c>
      <c r="K12" s="3" t="s">
        <v>21</v>
      </c>
      <c r="L12" s="3" t="s">
        <v>22</v>
      </c>
      <c r="M12" s="3" t="s">
        <v>23</v>
      </c>
      <c r="N12" s="2"/>
    </row>
    <row r="13">
      <c r="A13" s="17"/>
      <c r="B13" s="18">
        <f t="shared" ref="B13:C13" si="1">_xlfn.CONFIDENCE.T(0.05,B15,10)</f>
        <v>0.0002782943708</v>
      </c>
      <c r="C13" s="18" t="str">
        <f t="shared" si="1"/>
        <v>#NUM!</v>
      </c>
      <c r="F13" s="18">
        <f t="shared" ref="F13:I13" si="2">STDEV(F2:F11)</f>
        <v>1.497893335</v>
      </c>
      <c r="G13" s="18">
        <f t="shared" si="2"/>
        <v>3.229420313</v>
      </c>
      <c r="H13" s="18">
        <f t="shared" si="2"/>
        <v>2.903275736</v>
      </c>
      <c r="I13" s="12">
        <f t="shared" si="2"/>
        <v>1.625896334</v>
      </c>
      <c r="K13" s="18">
        <f t="shared" ref="K13:M13" si="3">STDEV(K2:K11)</f>
        <v>5.600055952</v>
      </c>
      <c r="L13" s="18">
        <f t="shared" si="3"/>
        <v>0.6987480869</v>
      </c>
      <c r="M13" s="18">
        <f t="shared" si="3"/>
        <v>0</v>
      </c>
      <c r="N13" s="19"/>
    </row>
    <row r="14">
      <c r="A14" s="20"/>
      <c r="B14" s="1" t="s">
        <v>24</v>
      </c>
      <c r="C14" s="1" t="s">
        <v>25</v>
      </c>
      <c r="F14" s="3" t="s">
        <v>26</v>
      </c>
      <c r="G14" s="1" t="s">
        <v>27</v>
      </c>
      <c r="H14" s="3" t="s">
        <v>28</v>
      </c>
      <c r="I14" s="3" t="s">
        <v>29</v>
      </c>
      <c r="K14" s="21" t="s">
        <v>30</v>
      </c>
      <c r="L14" s="2" t="s">
        <v>31</v>
      </c>
      <c r="M14" s="2" t="s">
        <v>32</v>
      </c>
    </row>
    <row r="15">
      <c r="A15" s="20"/>
      <c r="B15" s="18">
        <f t="shared" ref="B15:C15" si="4">STDEV(B2:B11)</f>
        <v>0.000389028705</v>
      </c>
      <c r="C15" s="18">
        <f t="shared" si="4"/>
        <v>0</v>
      </c>
      <c r="F15" s="18">
        <f t="shared" ref="F15:I15" si="5">_xlfn.CONFIDENCE.T(0.05,F13,10)</f>
        <v>1.071528342</v>
      </c>
      <c r="G15" s="18">
        <f t="shared" si="5"/>
        <v>2.310188123</v>
      </c>
      <c r="H15" s="18">
        <f t="shared" si="5"/>
        <v>2.076878348</v>
      </c>
      <c r="I15" s="18">
        <f t="shared" si="5"/>
        <v>1.163096171</v>
      </c>
      <c r="K15" s="19">
        <f t="shared" ref="K15:M15" si="6">_xlfn.CONFIDENCE.T(0.05,K13,10)</f>
        <v>4.006038699</v>
      </c>
      <c r="L15" s="19">
        <f t="shared" si="6"/>
        <v>0.4998542695</v>
      </c>
      <c r="M15" s="19" t="str">
        <f t="shared" si="6"/>
        <v>#NUM!</v>
      </c>
    </row>
    <row r="16">
      <c r="A16" s="20"/>
      <c r="B16" s="20"/>
      <c r="C16" s="10"/>
      <c r="F16" s="22" t="s">
        <v>33</v>
      </c>
      <c r="G16" s="22" t="s">
        <v>33</v>
      </c>
      <c r="H16" s="22" t="s">
        <v>33</v>
      </c>
      <c r="I16" s="22" t="s">
        <v>33</v>
      </c>
      <c r="K16" s="22" t="s">
        <v>33</v>
      </c>
      <c r="L16" s="22" t="s">
        <v>33</v>
      </c>
      <c r="M16" s="22" t="s">
        <v>33</v>
      </c>
    </row>
    <row r="17">
      <c r="A17" s="20"/>
      <c r="B17" s="20"/>
      <c r="C17" s="10"/>
      <c r="F17" s="23">
        <f t="shared" ref="F17:I17" si="7">AVERAGEA(F2:F11)</f>
        <v>303.102</v>
      </c>
      <c r="G17" s="23">
        <f t="shared" si="7"/>
        <v>408.01</v>
      </c>
      <c r="H17" s="23">
        <f t="shared" si="7"/>
        <v>283.809</v>
      </c>
      <c r="I17" s="23">
        <f t="shared" si="7"/>
        <v>354.045</v>
      </c>
      <c r="K17" s="23">
        <f t="shared" ref="K17:M17" si="8">AVERAGEA(K2:K11)</f>
        <v>281.614</v>
      </c>
      <c r="L17" s="23">
        <f t="shared" si="8"/>
        <v>278.484</v>
      </c>
      <c r="M17" s="23">
        <f t="shared" si="8"/>
        <v>0</v>
      </c>
    </row>
    <row r="18">
      <c r="A18" s="20"/>
      <c r="B18" s="20"/>
      <c r="C18" s="10"/>
      <c r="F18" s="22" t="s">
        <v>34</v>
      </c>
      <c r="G18" s="22" t="s">
        <v>34</v>
      </c>
      <c r="H18" s="22" t="s">
        <v>34</v>
      </c>
      <c r="I18" s="22" t="s">
        <v>34</v>
      </c>
      <c r="J18" s="22" t="s">
        <v>34</v>
      </c>
      <c r="K18" s="22" t="s">
        <v>34</v>
      </c>
      <c r="L18" s="22" t="s">
        <v>34</v>
      </c>
      <c r="M18" s="22" t="s">
        <v>34</v>
      </c>
      <c r="N18" s="22" t="s">
        <v>34</v>
      </c>
    </row>
    <row r="19">
      <c r="F19" s="23">
        <f>F17-O2</f>
        <v>56.226</v>
      </c>
      <c r="G19" s="23">
        <f>G17-O4</f>
        <v>152.9218</v>
      </c>
      <c r="H19" s="23">
        <f>H17-O4</f>
        <v>28.7208</v>
      </c>
      <c r="I19" s="23">
        <f>I17-O4-H19</f>
        <v>70.236</v>
      </c>
      <c r="J19" s="23">
        <f>G19-H19-I19</f>
        <v>53.965</v>
      </c>
      <c r="K19" s="23">
        <f>K17-O4</f>
        <v>26.5258</v>
      </c>
      <c r="L19" s="23">
        <f>L17-O4</f>
        <v>23.3958</v>
      </c>
      <c r="M19" s="23">
        <f>IFS(M17&gt;0,M17-O4-L19,M17=0,0)</f>
        <v>0</v>
      </c>
      <c r="N19" s="23">
        <f>K19-L19-M19</f>
        <v>3.13</v>
      </c>
    </row>
    <row r="27">
      <c r="A27" s="3"/>
      <c r="B27" s="24"/>
      <c r="C27" s="3" t="s">
        <v>33</v>
      </c>
      <c r="D27" s="25"/>
      <c r="E27" s="25"/>
      <c r="F27" s="25"/>
      <c r="G27" s="3" t="s">
        <v>35</v>
      </c>
      <c r="H27" s="25"/>
      <c r="I27" s="25"/>
      <c r="J27" s="3"/>
      <c r="K27" s="25"/>
      <c r="L27" s="25"/>
      <c r="M27" s="25"/>
    </row>
    <row r="28">
      <c r="A28" s="3" t="s">
        <v>36</v>
      </c>
      <c r="B28" s="3" t="s">
        <v>37</v>
      </c>
      <c r="C28" s="1" t="s">
        <v>1</v>
      </c>
      <c r="D28" s="1" t="s">
        <v>15</v>
      </c>
      <c r="E28" s="1" t="s">
        <v>2</v>
      </c>
      <c r="F28" s="1" t="s">
        <v>16</v>
      </c>
      <c r="G28" s="3" t="s">
        <v>5</v>
      </c>
      <c r="H28" s="3" t="s">
        <v>6</v>
      </c>
      <c r="I28" s="3" t="s">
        <v>7</v>
      </c>
      <c r="J28" s="3" t="s">
        <v>9</v>
      </c>
      <c r="K28" s="3" t="s">
        <v>10</v>
      </c>
      <c r="L28" s="3" t="s">
        <v>11</v>
      </c>
      <c r="M28" s="3" t="s">
        <v>38</v>
      </c>
    </row>
    <row r="29">
      <c r="A29" s="26"/>
      <c r="B29" s="26">
        <v>24.0</v>
      </c>
      <c r="C29" s="18">
        <f>AVERAGEA(B2:B11)</f>
        <v>0.794981</v>
      </c>
      <c r="D29" s="18">
        <f>B13</f>
        <v>0.0002782943708</v>
      </c>
      <c r="E29" s="18">
        <f>AVERAGEA(C2:C11)</f>
        <v>1.18</v>
      </c>
      <c r="F29" s="27">
        <f>IFS(C15&gt;0,C13,C15=0,0)</f>
        <v>0</v>
      </c>
      <c r="G29" s="12">
        <f t="shared" ref="G29:I29" si="9">H19</f>
        <v>28.7208</v>
      </c>
      <c r="H29" s="12">
        <f t="shared" si="9"/>
        <v>70.236</v>
      </c>
      <c r="I29" s="12">
        <f t="shared" si="9"/>
        <v>53.965</v>
      </c>
      <c r="J29" s="12">
        <f t="shared" ref="J29:L29" si="10">L19</f>
        <v>23.3958</v>
      </c>
      <c r="K29" s="12">
        <f t="shared" si="10"/>
        <v>0</v>
      </c>
      <c r="L29" s="12">
        <f t="shared" si="10"/>
        <v>3.13</v>
      </c>
      <c r="M29" s="12">
        <f>K19+G19+F19</f>
        <v>235.6736</v>
      </c>
    </row>
    <row r="35">
      <c r="H35" s="8">
        <v>295.3</v>
      </c>
      <c r="I35" s="6">
        <v>379.8</v>
      </c>
    </row>
    <row r="36">
      <c r="H36" s="8">
        <v>295.1</v>
      </c>
      <c r="I36" s="6">
        <v>382.0</v>
      </c>
    </row>
    <row r="37">
      <c r="H37" s="8">
        <v>297.2</v>
      </c>
      <c r="I37" s="6">
        <v>380.4</v>
      </c>
    </row>
    <row r="38">
      <c r="H38" s="8">
        <v>301.7</v>
      </c>
      <c r="I38" s="6">
        <v>389.4</v>
      </c>
    </row>
    <row r="39">
      <c r="H39" s="8">
        <v>297.7</v>
      </c>
      <c r="I39" s="6">
        <v>389.4</v>
      </c>
    </row>
    <row r="40">
      <c r="H40" s="8">
        <v>297.0</v>
      </c>
      <c r="I40" s="6">
        <v>387.0</v>
      </c>
    </row>
    <row r="41">
      <c r="H41" s="8">
        <v>295.1</v>
      </c>
      <c r="I41" s="6">
        <v>382.6</v>
      </c>
    </row>
    <row r="42">
      <c r="H42" s="8">
        <v>294.76</v>
      </c>
      <c r="I42" s="6">
        <v>378.9</v>
      </c>
    </row>
    <row r="43">
      <c r="H43" s="8">
        <v>296.0</v>
      </c>
      <c r="I43" s="6">
        <v>388.6</v>
      </c>
    </row>
    <row r="44">
      <c r="I44" s="6">
        <v>380.4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8.88"/>
    <col customWidth="1" min="4" max="4" width="15.13"/>
    <col customWidth="1" min="5" max="5" width="18.38"/>
    <col customWidth="1" min="6" max="6" width="16.88"/>
    <col customWidth="1" min="7" max="7" width="14.25"/>
    <col customWidth="1" min="8" max="8" width="15.88"/>
    <col customWidth="1" min="9" max="10" width="15.75"/>
    <col customWidth="1" min="11" max="11" width="14.38"/>
    <col customWidth="1" min="12" max="12" width="16.75"/>
    <col customWidth="1" min="13" max="13" width="17.75"/>
    <col customWidth="1" min="14" max="14" width="16.63"/>
    <col customWidth="1" min="15" max="15" width="17.38"/>
    <col customWidth="1" min="18" max="18" width="18.5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Q1" s="4" t="s">
        <v>12</v>
      </c>
      <c r="R1" s="4" t="s">
        <v>13</v>
      </c>
    </row>
    <row r="2">
      <c r="A2" s="5">
        <v>1.0</v>
      </c>
      <c r="B2" s="6">
        <v>3.46</v>
      </c>
      <c r="C2" s="6">
        <v>5.14</v>
      </c>
      <c r="E2" s="7">
        <v>1.0</v>
      </c>
      <c r="F2" s="8"/>
      <c r="G2" s="9">
        <v>414.23</v>
      </c>
      <c r="H2" s="8">
        <v>273.84</v>
      </c>
      <c r="I2" s="6">
        <v>368.65</v>
      </c>
      <c r="J2" s="10"/>
      <c r="K2" s="6">
        <v>268.9</v>
      </c>
      <c r="L2" s="6">
        <v>268.9</v>
      </c>
      <c r="M2" s="9">
        <v>0.0</v>
      </c>
      <c r="N2" s="11"/>
      <c r="O2" s="12">
        <f>AVERAGEA(Q2:Q11)</f>
        <v>246.876</v>
      </c>
      <c r="Q2" s="13">
        <v>246.38</v>
      </c>
      <c r="R2" s="13">
        <v>256.658</v>
      </c>
    </row>
    <row r="3">
      <c r="A3" s="5">
        <v>2.0</v>
      </c>
      <c r="B3" s="6">
        <v>3.45</v>
      </c>
      <c r="C3" s="6">
        <v>5.13</v>
      </c>
      <c r="E3" s="7">
        <v>2.0</v>
      </c>
      <c r="F3" s="8"/>
      <c r="G3" s="8">
        <v>413.0</v>
      </c>
      <c r="H3" s="8">
        <v>269.0</v>
      </c>
      <c r="I3" s="6">
        <v>368.45</v>
      </c>
      <c r="J3" s="14"/>
      <c r="K3" s="6">
        <v>270.0</v>
      </c>
      <c r="L3" s="6">
        <v>270.0</v>
      </c>
      <c r="M3" s="9">
        <v>0.0</v>
      </c>
      <c r="N3" s="12"/>
      <c r="O3" s="3"/>
      <c r="Q3" s="13">
        <v>246.68</v>
      </c>
      <c r="R3" s="13">
        <v>255.824</v>
      </c>
    </row>
    <row r="4">
      <c r="A4" s="5">
        <v>3.0</v>
      </c>
      <c r="B4" s="6">
        <v>3.45</v>
      </c>
      <c r="C4" s="6">
        <v>5.13</v>
      </c>
      <c r="E4" s="7">
        <v>3.0</v>
      </c>
      <c r="F4" s="8"/>
      <c r="G4" s="8">
        <v>412.49</v>
      </c>
      <c r="H4" s="8">
        <v>275.0</v>
      </c>
      <c r="I4" s="6">
        <v>368.49</v>
      </c>
      <c r="J4" s="14"/>
      <c r="K4" s="6">
        <v>268.1</v>
      </c>
      <c r="L4" s="6">
        <v>268.1</v>
      </c>
      <c r="M4" s="9">
        <v>0.0</v>
      </c>
      <c r="N4" s="12"/>
      <c r="O4" s="12"/>
      <c r="Q4" s="13">
        <v>247.0</v>
      </c>
      <c r="R4" s="13">
        <v>256.19</v>
      </c>
    </row>
    <row r="5">
      <c r="A5" s="5">
        <v>4.0</v>
      </c>
      <c r="B5" s="6">
        <v>3.46</v>
      </c>
      <c r="C5" s="6">
        <v>5.15</v>
      </c>
      <c r="E5" s="7">
        <v>4.0</v>
      </c>
      <c r="F5" s="8"/>
      <c r="G5" s="8">
        <v>414.2</v>
      </c>
      <c r="H5" s="8">
        <v>273.0</v>
      </c>
      <c r="I5" s="6">
        <v>368.98</v>
      </c>
      <c r="J5" s="14"/>
      <c r="K5" s="6">
        <v>268.3</v>
      </c>
      <c r="L5" s="6">
        <v>268.3</v>
      </c>
      <c r="M5" s="9">
        <v>0.0</v>
      </c>
      <c r="N5" s="12"/>
      <c r="O5" s="15"/>
      <c r="Q5" s="13">
        <v>247.5</v>
      </c>
      <c r="R5" s="13">
        <v>250.46</v>
      </c>
    </row>
    <row r="6">
      <c r="A6" s="5">
        <v>5.0</v>
      </c>
      <c r="B6" s="6">
        <v>3.47</v>
      </c>
      <c r="C6" s="6">
        <v>5.16</v>
      </c>
      <c r="E6" s="7">
        <v>5.0</v>
      </c>
      <c r="F6" s="8"/>
      <c r="G6" s="8">
        <v>414.98</v>
      </c>
      <c r="H6" s="8">
        <v>273.8</v>
      </c>
      <c r="I6" s="6">
        <v>367.8</v>
      </c>
      <c r="J6" s="14"/>
      <c r="K6" s="6">
        <v>269.45</v>
      </c>
      <c r="L6" s="6">
        <v>269.45</v>
      </c>
      <c r="M6" s="9">
        <v>0.0</v>
      </c>
      <c r="N6" s="12"/>
      <c r="O6" s="14"/>
      <c r="Q6" s="13">
        <v>246.4</v>
      </c>
      <c r="R6" s="13">
        <v>251.84</v>
      </c>
    </row>
    <row r="7">
      <c r="A7" s="5">
        <v>6.0</v>
      </c>
      <c r="B7" s="6">
        <v>3.47</v>
      </c>
      <c r="C7" s="6">
        <v>5.16</v>
      </c>
      <c r="E7" s="7">
        <v>6.0</v>
      </c>
      <c r="F7" s="8"/>
      <c r="G7" s="8">
        <v>413.37</v>
      </c>
      <c r="H7" s="8">
        <v>274.77</v>
      </c>
      <c r="I7" s="6">
        <v>369.2</v>
      </c>
      <c r="J7" s="14"/>
      <c r="K7" s="6">
        <v>268.15</v>
      </c>
      <c r="L7" s="6">
        <v>268.15</v>
      </c>
      <c r="M7" s="9">
        <v>0.0</v>
      </c>
      <c r="N7" s="12"/>
      <c r="Q7" s="13">
        <v>247.3</v>
      </c>
      <c r="R7" s="13">
        <v>250.71</v>
      </c>
    </row>
    <row r="8">
      <c r="A8" s="5">
        <v>7.0</v>
      </c>
      <c r="B8" s="6">
        <v>3.49</v>
      </c>
      <c r="C8" s="6">
        <v>5.19</v>
      </c>
      <c r="E8" s="7">
        <v>7.0</v>
      </c>
      <c r="F8" s="8"/>
      <c r="G8" s="8">
        <v>414.55</v>
      </c>
      <c r="H8" s="8">
        <v>272.9</v>
      </c>
      <c r="I8" s="6">
        <v>368.6</v>
      </c>
      <c r="J8" s="14"/>
      <c r="K8" s="6">
        <v>267.46</v>
      </c>
      <c r="L8" s="6">
        <v>267.46</v>
      </c>
      <c r="M8" s="9">
        <v>0.0</v>
      </c>
      <c r="N8" s="12"/>
      <c r="Q8" s="13">
        <v>248.56</v>
      </c>
      <c r="R8" s="13">
        <v>257.78</v>
      </c>
    </row>
    <row r="9">
      <c r="A9" s="5">
        <v>8.0</v>
      </c>
      <c r="B9" s="6">
        <v>3.47</v>
      </c>
      <c r="C9" s="6">
        <v>5.16</v>
      </c>
      <c r="E9" s="7">
        <v>8.0</v>
      </c>
      <c r="F9" s="8"/>
      <c r="G9" s="8">
        <v>414.5</v>
      </c>
      <c r="H9" s="8">
        <v>274.0</v>
      </c>
      <c r="I9" s="6">
        <v>368.7</v>
      </c>
      <c r="J9" s="14"/>
      <c r="K9" s="6">
        <v>268.85</v>
      </c>
      <c r="L9" s="6">
        <v>268.85</v>
      </c>
      <c r="M9" s="9">
        <v>0.0</v>
      </c>
      <c r="N9" s="16"/>
      <c r="Q9" s="13">
        <v>244.0</v>
      </c>
      <c r="R9" s="13">
        <v>257.7</v>
      </c>
    </row>
    <row r="10">
      <c r="A10" s="5">
        <v>9.0</v>
      </c>
      <c r="B10" s="6">
        <v>3.47</v>
      </c>
      <c r="C10" s="6">
        <v>5.17</v>
      </c>
      <c r="E10" s="7">
        <v>9.0</v>
      </c>
      <c r="F10" s="16"/>
      <c r="G10" s="8">
        <v>414.93</v>
      </c>
      <c r="H10" s="8">
        <v>272.84</v>
      </c>
      <c r="I10" s="6">
        <v>368.6</v>
      </c>
      <c r="J10" s="14"/>
      <c r="K10" s="6">
        <v>267.59</v>
      </c>
      <c r="L10" s="6">
        <v>267.59</v>
      </c>
      <c r="M10" s="9">
        <v>0.0</v>
      </c>
      <c r="N10" s="16"/>
      <c r="Q10" s="13">
        <v>246.98</v>
      </c>
      <c r="R10" s="13">
        <v>255.86</v>
      </c>
    </row>
    <row r="11">
      <c r="A11" s="5">
        <v>10.0</v>
      </c>
      <c r="B11" s="6">
        <v>3.46</v>
      </c>
      <c r="C11" s="6">
        <v>5.16</v>
      </c>
      <c r="E11" s="7">
        <v>10.0</v>
      </c>
      <c r="F11" s="12"/>
      <c r="G11" s="8">
        <v>412.8</v>
      </c>
      <c r="H11" s="8">
        <v>273.57</v>
      </c>
      <c r="I11" s="6">
        <v>366.7</v>
      </c>
      <c r="J11" s="14"/>
      <c r="K11" s="6">
        <v>269.2</v>
      </c>
      <c r="L11" s="6">
        <v>269.2</v>
      </c>
      <c r="M11" s="9">
        <v>0.0</v>
      </c>
      <c r="N11" s="16"/>
      <c r="Q11" s="13">
        <v>247.96</v>
      </c>
      <c r="R11" s="13">
        <v>257.86</v>
      </c>
    </row>
    <row r="12">
      <c r="B12" s="1" t="s">
        <v>15</v>
      </c>
      <c r="C12" s="1" t="s">
        <v>16</v>
      </c>
      <c r="F12" s="3" t="s">
        <v>17</v>
      </c>
      <c r="G12" s="1" t="s">
        <v>18</v>
      </c>
      <c r="H12" s="3" t="s">
        <v>19</v>
      </c>
      <c r="I12" s="3" t="s">
        <v>20</v>
      </c>
      <c r="K12" s="3" t="s">
        <v>21</v>
      </c>
      <c r="L12" s="3" t="s">
        <v>22</v>
      </c>
      <c r="M12" s="3" t="s">
        <v>23</v>
      </c>
      <c r="N12" s="2"/>
    </row>
    <row r="13">
      <c r="A13" s="17"/>
      <c r="B13" s="18">
        <f t="shared" ref="B13:C13" si="1">_xlfn.CONFIDENCE.T(0.05,B15,10)</f>
        <v>0.008430561986</v>
      </c>
      <c r="C13" s="18">
        <f t="shared" si="1"/>
        <v>0.0131689588</v>
      </c>
      <c r="F13" s="18" t="str">
        <f t="shared" ref="F13:I13" si="2">STDEV(F2:F11)</f>
        <v>#DIV/0!</v>
      </c>
      <c r="G13" s="18">
        <f t="shared" si="2"/>
        <v>0.9127157279</v>
      </c>
      <c r="H13" s="18">
        <f t="shared" si="2"/>
        <v>1.669968729</v>
      </c>
      <c r="I13" s="12">
        <f t="shared" si="2"/>
        <v>0.7044785305</v>
      </c>
      <c r="K13" s="18">
        <f t="shared" ref="K13:M13" si="3">STDEV(K2:K11)</f>
        <v>0.8203793161</v>
      </c>
      <c r="L13" s="18">
        <f t="shared" si="3"/>
        <v>0.8203793161</v>
      </c>
      <c r="M13" s="18">
        <f t="shared" si="3"/>
        <v>0</v>
      </c>
      <c r="N13" s="19"/>
    </row>
    <row r="14">
      <c r="A14" s="20"/>
      <c r="B14" s="1" t="s">
        <v>24</v>
      </c>
      <c r="C14" s="1" t="s">
        <v>25</v>
      </c>
      <c r="F14" s="3" t="s">
        <v>26</v>
      </c>
      <c r="G14" s="1" t="s">
        <v>27</v>
      </c>
      <c r="H14" s="3" t="s">
        <v>28</v>
      </c>
      <c r="I14" s="3" t="s">
        <v>29</v>
      </c>
      <c r="K14" s="21" t="s">
        <v>30</v>
      </c>
      <c r="L14" s="2" t="s">
        <v>31</v>
      </c>
      <c r="M14" s="2" t="s">
        <v>32</v>
      </c>
    </row>
    <row r="15">
      <c r="A15" s="20"/>
      <c r="B15" s="18">
        <f t="shared" ref="B15:C15" si="4">STDEV(B2:B11)</f>
        <v>0.01178511302</v>
      </c>
      <c r="C15" s="18">
        <f t="shared" si="4"/>
        <v>0.01840893503</v>
      </c>
      <c r="F15" s="18" t="str">
        <f t="shared" ref="F15:I15" si="5">_xlfn.CONFIDENCE.T(0.05,F13,10)</f>
        <v>#DIV/0!</v>
      </c>
      <c r="G15" s="18">
        <f t="shared" si="5"/>
        <v>0.6529174992</v>
      </c>
      <c r="H15" s="18">
        <f t="shared" si="5"/>
        <v>1.194623663</v>
      </c>
      <c r="I15" s="18">
        <f t="shared" si="5"/>
        <v>0.5039535819</v>
      </c>
      <c r="K15" s="19">
        <f t="shared" ref="K15:M15" si="6">_xlfn.CONFIDENCE.T(0.05,K13,10)</f>
        <v>0.5868640093</v>
      </c>
      <c r="L15" s="19">
        <f t="shared" si="6"/>
        <v>0.5868640093</v>
      </c>
      <c r="M15" s="19" t="str">
        <f t="shared" si="6"/>
        <v>#NUM!</v>
      </c>
    </row>
    <row r="16">
      <c r="A16" s="20"/>
      <c r="B16" s="20"/>
      <c r="C16" s="10"/>
      <c r="F16" s="22" t="s">
        <v>33</v>
      </c>
      <c r="G16" s="22" t="s">
        <v>33</v>
      </c>
      <c r="H16" s="22" t="s">
        <v>33</v>
      </c>
      <c r="I16" s="22" t="s">
        <v>33</v>
      </c>
      <c r="K16" s="22" t="s">
        <v>33</v>
      </c>
      <c r="L16" s="22" t="s">
        <v>33</v>
      </c>
      <c r="M16" s="22" t="s">
        <v>33</v>
      </c>
    </row>
    <row r="17">
      <c r="A17" s="20"/>
      <c r="B17" s="20"/>
      <c r="C17" s="10"/>
      <c r="F17" s="23" t="str">
        <f t="shared" ref="F17:I17" si="7">AVERAGEA(F2:F11)</f>
        <v>#DIV/0!</v>
      </c>
      <c r="G17" s="23">
        <f t="shared" si="7"/>
        <v>413.905</v>
      </c>
      <c r="H17" s="23">
        <f t="shared" si="7"/>
        <v>273.272</v>
      </c>
      <c r="I17" s="23">
        <f t="shared" si="7"/>
        <v>368.417</v>
      </c>
      <c r="K17" s="23">
        <f t="shared" ref="K17:M17" si="8">AVERAGEA(K2:K11)</f>
        <v>268.6</v>
      </c>
      <c r="L17" s="23">
        <f t="shared" si="8"/>
        <v>268.6</v>
      </c>
      <c r="M17" s="23">
        <f t="shared" si="8"/>
        <v>0</v>
      </c>
    </row>
    <row r="18">
      <c r="A18" s="20"/>
      <c r="B18" s="20"/>
      <c r="C18" s="10"/>
      <c r="F18" s="22" t="s">
        <v>34</v>
      </c>
      <c r="G18" s="22" t="s">
        <v>34</v>
      </c>
      <c r="H18" s="22" t="s">
        <v>34</v>
      </c>
      <c r="I18" s="22" t="s">
        <v>34</v>
      </c>
      <c r="J18" s="22" t="s">
        <v>34</v>
      </c>
      <c r="K18" s="22" t="s">
        <v>34</v>
      </c>
      <c r="L18" s="22" t="s">
        <v>34</v>
      </c>
      <c r="M18" s="22" t="s">
        <v>34</v>
      </c>
      <c r="N18" s="22" t="s">
        <v>34</v>
      </c>
    </row>
    <row r="19">
      <c r="F19" s="23" t="str">
        <f>F17-O2</f>
        <v>#DIV/0!</v>
      </c>
      <c r="G19" s="23">
        <f>G17-O2</f>
        <v>167.029</v>
      </c>
      <c r="H19" s="23">
        <f>H17-O2</f>
        <v>26.396</v>
      </c>
      <c r="I19" s="23">
        <f>I17-O2-H19</f>
        <v>95.145</v>
      </c>
      <c r="J19" s="23">
        <f>G19-H19-I19</f>
        <v>45.488</v>
      </c>
      <c r="K19" s="23">
        <f>K17-O2</f>
        <v>21.724</v>
      </c>
      <c r="L19" s="23">
        <f>L17-O2</f>
        <v>21.724</v>
      </c>
      <c r="M19" s="23">
        <f>IFS(M17&gt;0,M17-O2-L19,M17=0,0)</f>
        <v>0</v>
      </c>
      <c r="N19" s="23">
        <f>K19-L19-M19</f>
        <v>0</v>
      </c>
    </row>
    <row r="27">
      <c r="A27" s="3"/>
      <c r="B27" s="24"/>
      <c r="C27" s="3" t="s">
        <v>33</v>
      </c>
      <c r="D27" s="25"/>
      <c r="E27" s="25"/>
      <c r="F27" s="25"/>
      <c r="G27" s="3" t="s">
        <v>35</v>
      </c>
      <c r="H27" s="25"/>
      <c r="I27" s="25"/>
      <c r="J27" s="3"/>
      <c r="K27" s="25"/>
      <c r="L27" s="25"/>
      <c r="M27" s="25"/>
    </row>
    <row r="28">
      <c r="A28" s="3" t="s">
        <v>36</v>
      </c>
      <c r="B28" s="3" t="s">
        <v>37</v>
      </c>
      <c r="C28" s="1" t="s">
        <v>1</v>
      </c>
      <c r="D28" s="1" t="s">
        <v>15</v>
      </c>
      <c r="E28" s="1" t="s">
        <v>2</v>
      </c>
      <c r="F28" s="1" t="s">
        <v>16</v>
      </c>
      <c r="G28" s="3" t="s">
        <v>5</v>
      </c>
      <c r="H28" s="3" t="s">
        <v>6</v>
      </c>
      <c r="I28" s="3" t="s">
        <v>7</v>
      </c>
      <c r="J28" s="3" t="s">
        <v>9</v>
      </c>
      <c r="K28" s="3" t="s">
        <v>10</v>
      </c>
      <c r="L28" s="3" t="s">
        <v>11</v>
      </c>
      <c r="M28" s="3" t="s">
        <v>38</v>
      </c>
    </row>
    <row r="29">
      <c r="A29" s="26">
        <v>152.0</v>
      </c>
      <c r="B29" s="26">
        <v>24.0</v>
      </c>
      <c r="C29" s="18">
        <f>AVERAGEA(B2:B11)</f>
        <v>3.465</v>
      </c>
      <c r="D29" s="18">
        <f>B13</f>
        <v>0.008430561986</v>
      </c>
      <c r="E29" s="18">
        <f>AVERAGEA(C2:C11)</f>
        <v>5.155</v>
      </c>
      <c r="F29" s="27">
        <f>IFS(C15&gt;0,C13,C15=0,0)</f>
        <v>0.0131689588</v>
      </c>
      <c r="G29" s="12">
        <f t="shared" ref="G29:I29" si="9">H19</f>
        <v>26.396</v>
      </c>
      <c r="H29" s="12">
        <f t="shared" si="9"/>
        <v>95.145</v>
      </c>
      <c r="I29" s="12">
        <f t="shared" si="9"/>
        <v>45.488</v>
      </c>
      <c r="J29" s="12">
        <f t="shared" ref="J29:L29" si="10">L19</f>
        <v>21.724</v>
      </c>
      <c r="K29" s="12">
        <f t="shared" si="10"/>
        <v>0</v>
      </c>
      <c r="L29" s="12">
        <f t="shared" si="10"/>
        <v>0</v>
      </c>
      <c r="M29" s="12">
        <f>K19+G19</f>
        <v>188.753</v>
      </c>
    </row>
    <row r="32">
      <c r="A32" s="2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8.88"/>
    <col customWidth="1" min="4" max="4" width="15.13"/>
    <col customWidth="1" min="5" max="5" width="18.38"/>
    <col customWidth="1" min="6" max="6" width="16.88"/>
    <col customWidth="1" min="7" max="7" width="14.25"/>
    <col customWidth="1" min="8" max="8" width="15.88"/>
    <col customWidth="1" min="9" max="10" width="15.75"/>
    <col customWidth="1" min="11" max="11" width="14.38"/>
    <col customWidth="1" min="12" max="12" width="16.75"/>
    <col customWidth="1" min="13" max="13" width="17.75"/>
    <col customWidth="1" min="14" max="14" width="16.63"/>
    <col customWidth="1" min="15" max="15" width="17.38"/>
    <col customWidth="1" min="18" max="18" width="18.5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Q1" s="4" t="s">
        <v>12</v>
      </c>
      <c r="R1" s="4" t="s">
        <v>13</v>
      </c>
    </row>
    <row r="2">
      <c r="A2" s="5">
        <v>1.0</v>
      </c>
      <c r="B2" s="6">
        <v>3.47</v>
      </c>
      <c r="C2" s="6">
        <v>5.16</v>
      </c>
      <c r="E2" s="7">
        <v>1.0</v>
      </c>
      <c r="F2" s="8"/>
      <c r="G2" s="9"/>
      <c r="H2" s="8"/>
      <c r="I2" s="6"/>
      <c r="J2" s="10"/>
      <c r="K2" s="6"/>
      <c r="L2" s="6"/>
      <c r="M2" s="9"/>
      <c r="N2" s="11"/>
      <c r="O2" s="12">
        <f>AVERAGEA(Q2:Q11)</f>
        <v>246.876</v>
      </c>
      <c r="Q2" s="13">
        <v>246.38</v>
      </c>
      <c r="R2" s="13">
        <v>256.658</v>
      </c>
    </row>
    <row r="3">
      <c r="A3" s="5">
        <v>2.0</v>
      </c>
      <c r="B3" s="6"/>
      <c r="C3" s="6"/>
      <c r="E3" s="7">
        <v>2.0</v>
      </c>
      <c r="F3" s="8"/>
      <c r="G3" s="8"/>
      <c r="H3" s="8"/>
      <c r="I3" s="6"/>
      <c r="J3" s="14"/>
      <c r="K3" s="6"/>
      <c r="L3" s="6"/>
      <c r="M3" s="9"/>
      <c r="N3" s="12"/>
      <c r="O3" s="3"/>
      <c r="Q3" s="13">
        <v>246.68</v>
      </c>
      <c r="R3" s="13">
        <v>255.824</v>
      </c>
    </row>
    <row r="4">
      <c r="A4" s="5">
        <v>3.0</v>
      </c>
      <c r="B4" s="6"/>
      <c r="C4" s="6"/>
      <c r="E4" s="7">
        <v>3.0</v>
      </c>
      <c r="F4" s="8"/>
      <c r="G4" s="8"/>
      <c r="H4" s="8"/>
      <c r="I4" s="6"/>
      <c r="J4" s="14"/>
      <c r="K4" s="6"/>
      <c r="L4" s="6"/>
      <c r="M4" s="9"/>
      <c r="N4" s="12"/>
      <c r="O4" s="12"/>
      <c r="Q4" s="13">
        <v>247.0</v>
      </c>
      <c r="R4" s="13">
        <v>256.19</v>
      </c>
    </row>
    <row r="5">
      <c r="A5" s="5">
        <v>4.0</v>
      </c>
      <c r="B5" s="6"/>
      <c r="C5" s="6"/>
      <c r="E5" s="7">
        <v>4.0</v>
      </c>
      <c r="F5" s="8"/>
      <c r="G5" s="8"/>
      <c r="H5" s="8"/>
      <c r="I5" s="6"/>
      <c r="J5" s="14"/>
      <c r="K5" s="6"/>
      <c r="L5" s="8"/>
      <c r="M5" s="9"/>
      <c r="N5" s="12"/>
      <c r="O5" s="15"/>
      <c r="Q5" s="13">
        <v>247.5</v>
      </c>
      <c r="R5" s="13">
        <v>250.46</v>
      </c>
    </row>
    <row r="6">
      <c r="A6" s="5">
        <v>5.0</v>
      </c>
      <c r="B6" s="6"/>
      <c r="C6" s="6"/>
      <c r="E6" s="7">
        <v>5.0</v>
      </c>
      <c r="F6" s="8"/>
      <c r="G6" s="8"/>
      <c r="H6" s="8"/>
      <c r="I6" s="6"/>
      <c r="J6" s="14"/>
      <c r="K6" s="6"/>
      <c r="L6" s="8"/>
      <c r="M6" s="9"/>
      <c r="N6" s="12"/>
      <c r="O6" s="14"/>
      <c r="Q6" s="13">
        <v>246.4</v>
      </c>
      <c r="R6" s="13">
        <v>251.84</v>
      </c>
    </row>
    <row r="7">
      <c r="A7" s="5">
        <v>6.0</v>
      </c>
      <c r="B7" s="6"/>
      <c r="C7" s="6"/>
      <c r="E7" s="7">
        <v>6.0</v>
      </c>
      <c r="F7" s="8"/>
      <c r="G7" s="8"/>
      <c r="H7" s="8"/>
      <c r="I7" s="6"/>
      <c r="J7" s="14"/>
      <c r="K7" s="6"/>
      <c r="L7" s="8"/>
      <c r="M7" s="9"/>
      <c r="N7" s="12"/>
      <c r="Q7" s="13">
        <v>247.3</v>
      </c>
      <c r="R7" s="13">
        <v>250.71</v>
      </c>
    </row>
    <row r="8">
      <c r="A8" s="5">
        <v>7.0</v>
      </c>
      <c r="B8" s="6"/>
      <c r="C8" s="6"/>
      <c r="E8" s="7">
        <v>7.0</v>
      </c>
      <c r="F8" s="8"/>
      <c r="G8" s="8"/>
      <c r="H8" s="8"/>
      <c r="I8" s="6"/>
      <c r="J8" s="14"/>
      <c r="K8" s="6"/>
      <c r="L8" s="8"/>
      <c r="M8" s="9"/>
      <c r="N8" s="12"/>
      <c r="Q8" s="13">
        <v>248.56</v>
      </c>
      <c r="R8" s="13">
        <v>257.78</v>
      </c>
    </row>
    <row r="9">
      <c r="A9" s="5">
        <v>8.0</v>
      </c>
      <c r="B9" s="6"/>
      <c r="C9" s="6"/>
      <c r="E9" s="7">
        <v>8.0</v>
      </c>
      <c r="F9" s="8"/>
      <c r="G9" s="8"/>
      <c r="H9" s="8"/>
      <c r="I9" s="6"/>
      <c r="J9" s="14"/>
      <c r="K9" s="6"/>
      <c r="L9" s="8"/>
      <c r="M9" s="9"/>
      <c r="N9" s="16"/>
      <c r="Q9" s="13">
        <v>244.0</v>
      </c>
      <c r="R9" s="13">
        <v>257.7</v>
      </c>
    </row>
    <row r="10">
      <c r="A10" s="5">
        <v>9.0</v>
      </c>
      <c r="B10" s="6"/>
      <c r="C10" s="6"/>
      <c r="E10" s="7">
        <v>9.0</v>
      </c>
      <c r="F10" s="16"/>
      <c r="G10" s="8"/>
      <c r="H10" s="8"/>
      <c r="I10" s="6"/>
      <c r="J10" s="14"/>
      <c r="K10" s="6"/>
      <c r="L10" s="8"/>
      <c r="M10" s="9"/>
      <c r="N10" s="16"/>
      <c r="Q10" s="13">
        <v>246.98</v>
      </c>
      <c r="R10" s="13">
        <v>255.86</v>
      </c>
    </row>
    <row r="11">
      <c r="A11" s="5">
        <v>10.0</v>
      </c>
      <c r="B11" s="6"/>
      <c r="C11" s="6"/>
      <c r="E11" s="7">
        <v>10.0</v>
      </c>
      <c r="F11" s="12"/>
      <c r="G11" s="8"/>
      <c r="H11" s="8"/>
      <c r="I11" s="6"/>
      <c r="J11" s="14"/>
      <c r="K11" s="6"/>
      <c r="L11" s="8"/>
      <c r="M11" s="9"/>
      <c r="N11" s="16"/>
      <c r="Q11" s="13">
        <v>247.96</v>
      </c>
      <c r="R11" s="13">
        <v>257.86</v>
      </c>
    </row>
    <row r="12">
      <c r="B12" s="1" t="s">
        <v>15</v>
      </c>
      <c r="C12" s="1" t="s">
        <v>16</v>
      </c>
      <c r="F12" s="3" t="s">
        <v>17</v>
      </c>
      <c r="G12" s="1" t="s">
        <v>18</v>
      </c>
      <c r="H12" s="3" t="s">
        <v>19</v>
      </c>
      <c r="I12" s="3" t="s">
        <v>20</v>
      </c>
      <c r="K12" s="3" t="s">
        <v>21</v>
      </c>
      <c r="L12" s="3" t="s">
        <v>22</v>
      </c>
      <c r="M12" s="3" t="s">
        <v>23</v>
      </c>
      <c r="N12" s="2"/>
    </row>
    <row r="13">
      <c r="A13" s="17"/>
      <c r="B13" s="18" t="str">
        <f t="shared" ref="B13:C13" si="1">_xlfn.CONFIDENCE.T(0.05,B15,10)</f>
        <v>#DIV/0!</v>
      </c>
      <c r="C13" s="18" t="str">
        <f t="shared" si="1"/>
        <v>#DIV/0!</v>
      </c>
      <c r="F13" s="18" t="str">
        <f t="shared" ref="F13:I13" si="2">STDEV(F2:F11)</f>
        <v>#DIV/0!</v>
      </c>
      <c r="G13" s="18" t="str">
        <f t="shared" si="2"/>
        <v>#DIV/0!</v>
      </c>
      <c r="H13" s="18" t="str">
        <f t="shared" si="2"/>
        <v>#DIV/0!</v>
      </c>
      <c r="I13" s="12" t="str">
        <f t="shared" si="2"/>
        <v>#DIV/0!</v>
      </c>
      <c r="K13" s="18" t="str">
        <f t="shared" ref="K13:M13" si="3">STDEV(K2:K11)</f>
        <v>#DIV/0!</v>
      </c>
      <c r="L13" s="18" t="str">
        <f t="shared" si="3"/>
        <v>#DIV/0!</v>
      </c>
      <c r="M13" s="18" t="str">
        <f t="shared" si="3"/>
        <v>#DIV/0!</v>
      </c>
      <c r="N13" s="19"/>
    </row>
    <row r="14">
      <c r="A14" s="20"/>
      <c r="B14" s="1" t="s">
        <v>24</v>
      </c>
      <c r="C14" s="1" t="s">
        <v>25</v>
      </c>
      <c r="F14" s="3" t="s">
        <v>26</v>
      </c>
      <c r="G14" s="1" t="s">
        <v>27</v>
      </c>
      <c r="H14" s="3" t="s">
        <v>28</v>
      </c>
      <c r="I14" s="3" t="s">
        <v>29</v>
      </c>
      <c r="K14" s="21" t="s">
        <v>30</v>
      </c>
      <c r="L14" s="2" t="s">
        <v>31</v>
      </c>
      <c r="M14" s="2" t="s">
        <v>32</v>
      </c>
    </row>
    <row r="15">
      <c r="A15" s="20"/>
      <c r="B15" s="18" t="str">
        <f t="shared" ref="B15:C15" si="4">STDEV(B2:B11)</f>
        <v>#DIV/0!</v>
      </c>
      <c r="C15" s="18" t="str">
        <f t="shared" si="4"/>
        <v>#DIV/0!</v>
      </c>
      <c r="F15" s="18" t="str">
        <f t="shared" ref="F15:I15" si="5">_xlfn.CONFIDENCE.T(0.05,F13,10)</f>
        <v>#DIV/0!</v>
      </c>
      <c r="G15" s="18" t="str">
        <f t="shared" si="5"/>
        <v>#DIV/0!</v>
      </c>
      <c r="H15" s="18" t="str">
        <f t="shared" si="5"/>
        <v>#DIV/0!</v>
      </c>
      <c r="I15" s="18" t="str">
        <f t="shared" si="5"/>
        <v>#DIV/0!</v>
      </c>
      <c r="K15" s="19" t="str">
        <f t="shared" ref="K15:M15" si="6">_xlfn.CONFIDENCE.T(0.05,K13,10)</f>
        <v>#DIV/0!</v>
      </c>
      <c r="L15" s="19" t="str">
        <f t="shared" si="6"/>
        <v>#DIV/0!</v>
      </c>
      <c r="M15" s="19" t="str">
        <f t="shared" si="6"/>
        <v>#DIV/0!</v>
      </c>
    </row>
    <row r="16">
      <c r="A16" s="20"/>
      <c r="B16" s="20"/>
      <c r="C16" s="10"/>
      <c r="F16" s="22" t="s">
        <v>33</v>
      </c>
      <c r="G16" s="22" t="s">
        <v>33</v>
      </c>
      <c r="H16" s="22" t="s">
        <v>33</v>
      </c>
      <c r="I16" s="22" t="s">
        <v>33</v>
      </c>
      <c r="K16" s="22" t="s">
        <v>33</v>
      </c>
      <c r="L16" s="22" t="s">
        <v>33</v>
      </c>
      <c r="M16" s="22" t="s">
        <v>33</v>
      </c>
    </row>
    <row r="17">
      <c r="A17" s="20"/>
      <c r="B17" s="20"/>
      <c r="C17" s="10"/>
      <c r="F17" s="23" t="str">
        <f t="shared" ref="F17:I17" si="7">AVERAGEA(F2:F11)</f>
        <v>#DIV/0!</v>
      </c>
      <c r="G17" s="23" t="str">
        <f t="shared" si="7"/>
        <v>#DIV/0!</v>
      </c>
      <c r="H17" s="23" t="str">
        <f t="shared" si="7"/>
        <v>#DIV/0!</v>
      </c>
      <c r="I17" s="23" t="str">
        <f t="shared" si="7"/>
        <v>#DIV/0!</v>
      </c>
      <c r="K17" s="23" t="str">
        <f t="shared" ref="K17:M17" si="8">AVERAGEA(K2:K11)</f>
        <v>#DIV/0!</v>
      </c>
      <c r="L17" s="23" t="str">
        <f t="shared" si="8"/>
        <v>#DIV/0!</v>
      </c>
      <c r="M17" s="23" t="str">
        <f t="shared" si="8"/>
        <v>#DIV/0!</v>
      </c>
    </row>
    <row r="18">
      <c r="A18" s="20"/>
      <c r="B18" s="20"/>
      <c r="C18" s="10"/>
      <c r="F18" s="22" t="s">
        <v>34</v>
      </c>
      <c r="G18" s="22" t="s">
        <v>34</v>
      </c>
      <c r="H18" s="22" t="s">
        <v>34</v>
      </c>
      <c r="I18" s="22" t="s">
        <v>34</v>
      </c>
      <c r="J18" s="22" t="s">
        <v>34</v>
      </c>
      <c r="K18" s="22" t="s">
        <v>34</v>
      </c>
      <c r="L18" s="22" t="s">
        <v>34</v>
      </c>
      <c r="M18" s="22" t="s">
        <v>34</v>
      </c>
      <c r="N18" s="22" t="s">
        <v>34</v>
      </c>
    </row>
    <row r="19">
      <c r="F19" s="23" t="str">
        <f>F17-O2</f>
        <v>#DIV/0!</v>
      </c>
      <c r="G19" s="23" t="str">
        <f>G17-O2</f>
        <v>#DIV/0!</v>
      </c>
      <c r="H19" s="23" t="str">
        <f>H17-O2</f>
        <v>#DIV/0!</v>
      </c>
      <c r="I19" s="23" t="str">
        <f>I17-O2-H19</f>
        <v>#DIV/0!</v>
      </c>
      <c r="J19" s="23" t="str">
        <f>G19-H19-I19</f>
        <v>#DIV/0!</v>
      </c>
      <c r="K19" s="23" t="str">
        <f>K17-O2</f>
        <v>#DIV/0!</v>
      </c>
      <c r="L19" s="23" t="str">
        <f>L17-O2</f>
        <v>#DIV/0!</v>
      </c>
      <c r="M19" s="23" t="str">
        <f>IFS(M17&gt;0,M17-O2-L19,M17=0,0)</f>
        <v>#DIV/0!</v>
      </c>
      <c r="N19" s="23" t="str">
        <f>K19-L19-M19</f>
        <v>#DIV/0!</v>
      </c>
    </row>
    <row r="27">
      <c r="A27" s="3"/>
      <c r="B27" s="24"/>
      <c r="C27" s="3" t="s">
        <v>33</v>
      </c>
      <c r="D27" s="25"/>
      <c r="E27" s="25"/>
      <c r="F27" s="25"/>
      <c r="G27" s="3" t="s">
        <v>35</v>
      </c>
      <c r="H27" s="25"/>
      <c r="I27" s="25"/>
      <c r="J27" s="3"/>
      <c r="K27" s="25"/>
      <c r="L27" s="25"/>
      <c r="M27" s="25"/>
    </row>
    <row r="28">
      <c r="A28" s="3" t="s">
        <v>36</v>
      </c>
      <c r="B28" s="3" t="s">
        <v>37</v>
      </c>
      <c r="C28" s="1" t="s">
        <v>1</v>
      </c>
      <c r="D28" s="1" t="s">
        <v>15</v>
      </c>
      <c r="E28" s="1" t="s">
        <v>2</v>
      </c>
      <c r="F28" s="1" t="s">
        <v>16</v>
      </c>
      <c r="G28" s="3" t="s">
        <v>5</v>
      </c>
      <c r="H28" s="3" t="s">
        <v>6</v>
      </c>
      <c r="I28" s="3" t="s">
        <v>7</v>
      </c>
      <c r="J28" s="3" t="s">
        <v>9</v>
      </c>
      <c r="K28" s="3" t="s">
        <v>10</v>
      </c>
      <c r="L28" s="3" t="s">
        <v>11</v>
      </c>
      <c r="M28" s="3" t="s">
        <v>38</v>
      </c>
    </row>
    <row r="29">
      <c r="A29" s="26">
        <v>152.0</v>
      </c>
      <c r="B29" s="26">
        <v>24.0</v>
      </c>
      <c r="C29" s="18">
        <f>AVERAGEA(B2:B11)</f>
        <v>3.47</v>
      </c>
      <c r="D29" s="18" t="str">
        <f>B13</f>
        <v>#DIV/0!</v>
      </c>
      <c r="E29" s="18">
        <f>AVERAGEA(C2:C11)</f>
        <v>5.16</v>
      </c>
      <c r="F29" s="27" t="str">
        <f>IFS(C15&gt;0,C13,C15=0,0)</f>
        <v>#DIV/0!</v>
      </c>
      <c r="G29" s="12" t="str">
        <f t="shared" ref="G29:I29" si="9">H19</f>
        <v>#DIV/0!</v>
      </c>
      <c r="H29" s="12" t="str">
        <f t="shared" si="9"/>
        <v>#DIV/0!</v>
      </c>
      <c r="I29" s="12" t="str">
        <f t="shared" si="9"/>
        <v>#DIV/0!</v>
      </c>
      <c r="J29" s="12" t="str">
        <f t="shared" ref="J29:L29" si="10">L19</f>
        <v>#DIV/0!</v>
      </c>
      <c r="K29" s="12" t="str">
        <f t="shared" si="10"/>
        <v>#DIV/0!</v>
      </c>
      <c r="L29" s="12" t="str">
        <f t="shared" si="10"/>
        <v>#DIV/0!</v>
      </c>
      <c r="M29" s="12" t="str">
        <f>K19+G19</f>
        <v>#DIV/0!</v>
      </c>
    </row>
    <row r="32">
      <c r="A32" s="28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8.88"/>
    <col customWidth="1" min="4" max="4" width="15.13"/>
    <col customWidth="1" min="5" max="5" width="18.38"/>
    <col customWidth="1" min="6" max="6" width="16.88"/>
    <col customWidth="1" min="7" max="7" width="14.25"/>
    <col customWidth="1" min="8" max="8" width="15.88"/>
    <col customWidth="1" min="9" max="10" width="15.75"/>
    <col customWidth="1" min="11" max="11" width="14.38"/>
    <col customWidth="1" min="12" max="12" width="16.75"/>
    <col customWidth="1" min="13" max="13" width="17.75"/>
    <col customWidth="1" min="14" max="14" width="16.63"/>
    <col customWidth="1" min="15" max="15" width="17.38"/>
    <col customWidth="1" min="18" max="18" width="18.5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Q1" s="4" t="s">
        <v>12</v>
      </c>
      <c r="R1" s="4" t="s">
        <v>13</v>
      </c>
    </row>
    <row r="2">
      <c r="A2" s="5">
        <v>1.0</v>
      </c>
      <c r="B2" s="6">
        <v>3.99</v>
      </c>
      <c r="C2" s="6">
        <v>5.94</v>
      </c>
      <c r="E2" s="7">
        <v>1.0</v>
      </c>
      <c r="F2" s="8"/>
      <c r="G2" s="9">
        <v>408.0</v>
      </c>
      <c r="H2" s="8">
        <v>278.0</v>
      </c>
      <c r="I2" s="6">
        <v>369.0</v>
      </c>
      <c r="J2" s="10"/>
      <c r="K2" s="6">
        <v>0.0</v>
      </c>
      <c r="L2" s="6">
        <v>0.0</v>
      </c>
      <c r="M2" s="9">
        <v>0.0</v>
      </c>
      <c r="N2" s="11"/>
      <c r="O2" s="12">
        <f>AVERAGEA(Q2:Q11)</f>
        <v>246.876</v>
      </c>
      <c r="Q2" s="13">
        <v>246.38</v>
      </c>
      <c r="R2" s="13">
        <v>256.658</v>
      </c>
    </row>
    <row r="3">
      <c r="A3" s="5">
        <v>2.0</v>
      </c>
      <c r="B3" s="6">
        <v>3.99</v>
      </c>
      <c r="C3" s="6">
        <v>5.94</v>
      </c>
      <c r="E3" s="7">
        <v>2.0</v>
      </c>
      <c r="F3" s="8"/>
      <c r="G3" s="8">
        <v>406.0</v>
      </c>
      <c r="H3" s="8">
        <v>274.0</v>
      </c>
      <c r="I3" s="6">
        <v>368.0</v>
      </c>
      <c r="J3" s="14"/>
      <c r="K3" s="6">
        <v>0.0</v>
      </c>
      <c r="L3" s="6">
        <v>0.0</v>
      </c>
      <c r="M3" s="9">
        <v>0.0</v>
      </c>
      <c r="N3" s="12"/>
      <c r="O3" s="3"/>
      <c r="Q3" s="13">
        <v>246.68</v>
      </c>
      <c r="R3" s="13">
        <v>255.824</v>
      </c>
    </row>
    <row r="4">
      <c r="A4" s="5">
        <v>3.0</v>
      </c>
      <c r="B4" s="6">
        <v>3.99</v>
      </c>
      <c r="C4" s="6">
        <v>5.93</v>
      </c>
      <c r="E4" s="7">
        <v>3.0</v>
      </c>
      <c r="F4" s="8"/>
      <c r="G4" s="8">
        <v>405.47</v>
      </c>
      <c r="H4" s="8">
        <v>272.0</v>
      </c>
      <c r="I4" s="6">
        <v>366.0</v>
      </c>
      <c r="J4" s="14"/>
      <c r="K4" s="6">
        <v>0.0</v>
      </c>
      <c r="L4" s="6">
        <v>0.0</v>
      </c>
      <c r="M4" s="9">
        <v>0.0</v>
      </c>
      <c r="N4" s="12"/>
      <c r="O4" s="12"/>
      <c r="Q4" s="13">
        <v>247.0</v>
      </c>
      <c r="R4" s="13">
        <v>256.19</v>
      </c>
    </row>
    <row r="5">
      <c r="A5" s="5">
        <v>4.0</v>
      </c>
      <c r="B5" s="6">
        <v>3.99</v>
      </c>
      <c r="C5" s="6">
        <v>5.93</v>
      </c>
      <c r="E5" s="7">
        <v>4.0</v>
      </c>
      <c r="F5" s="8"/>
      <c r="G5" s="8">
        <v>406.4</v>
      </c>
      <c r="H5" s="8">
        <v>276.0</v>
      </c>
      <c r="I5" s="6">
        <v>369.0</v>
      </c>
      <c r="J5" s="14"/>
      <c r="K5" s="6">
        <v>0.0</v>
      </c>
      <c r="L5" s="6">
        <v>0.0</v>
      </c>
      <c r="M5" s="9">
        <v>0.0</v>
      </c>
      <c r="N5" s="12"/>
      <c r="O5" s="15"/>
      <c r="Q5" s="13">
        <v>247.5</v>
      </c>
      <c r="R5" s="13">
        <v>250.46</v>
      </c>
    </row>
    <row r="6">
      <c r="A6" s="5">
        <v>5.0</v>
      </c>
      <c r="B6" s="6">
        <v>3.99</v>
      </c>
      <c r="C6" s="6">
        <v>5.93</v>
      </c>
      <c r="E6" s="7">
        <v>5.0</v>
      </c>
      <c r="F6" s="8"/>
      <c r="G6" s="8">
        <v>407.3</v>
      </c>
      <c r="H6" s="8">
        <v>272.0</v>
      </c>
      <c r="I6" s="6">
        <v>366.0</v>
      </c>
      <c r="J6" s="14"/>
      <c r="K6" s="6">
        <v>0.0</v>
      </c>
      <c r="L6" s="6">
        <v>0.0</v>
      </c>
      <c r="M6" s="9">
        <v>0.0</v>
      </c>
      <c r="N6" s="12"/>
      <c r="O6" s="14"/>
      <c r="Q6" s="13">
        <v>246.4</v>
      </c>
      <c r="R6" s="13">
        <v>251.84</v>
      </c>
    </row>
    <row r="7">
      <c r="A7" s="5">
        <v>6.0</v>
      </c>
      <c r="B7" s="6">
        <v>3.99</v>
      </c>
      <c r="C7" s="6">
        <v>5.94</v>
      </c>
      <c r="E7" s="7">
        <v>6.0</v>
      </c>
      <c r="F7" s="8"/>
      <c r="G7" s="8">
        <v>406.7</v>
      </c>
      <c r="H7" s="8">
        <v>273.0</v>
      </c>
      <c r="I7" s="6">
        <v>366.0</v>
      </c>
      <c r="J7" s="14"/>
      <c r="K7" s="6">
        <v>0.0</v>
      </c>
      <c r="L7" s="6">
        <v>0.0</v>
      </c>
      <c r="M7" s="9">
        <v>0.0</v>
      </c>
      <c r="N7" s="12"/>
      <c r="Q7" s="13">
        <v>247.3</v>
      </c>
      <c r="R7" s="13">
        <v>250.71</v>
      </c>
    </row>
    <row r="8">
      <c r="A8" s="5">
        <v>7.0</v>
      </c>
      <c r="B8" s="6">
        <v>3.99</v>
      </c>
      <c r="C8" s="6">
        <v>5.94</v>
      </c>
      <c r="E8" s="7">
        <v>7.0</v>
      </c>
      <c r="F8" s="8"/>
      <c r="G8" s="8">
        <v>407.7</v>
      </c>
      <c r="H8" s="8">
        <v>274.0</v>
      </c>
      <c r="I8" s="6">
        <v>361.0</v>
      </c>
      <c r="J8" s="14"/>
      <c r="K8" s="6">
        <v>0.0</v>
      </c>
      <c r="L8" s="6">
        <v>0.0</v>
      </c>
      <c r="M8" s="9">
        <v>0.0</v>
      </c>
      <c r="N8" s="12"/>
      <c r="Q8" s="13">
        <v>248.56</v>
      </c>
      <c r="R8" s="13">
        <v>257.78</v>
      </c>
    </row>
    <row r="9">
      <c r="A9" s="5">
        <v>8.0</v>
      </c>
      <c r="B9" s="6">
        <v>4.0</v>
      </c>
      <c r="C9" s="6">
        <v>5.95</v>
      </c>
      <c r="E9" s="7">
        <v>8.0</v>
      </c>
      <c r="F9" s="8"/>
      <c r="G9" s="8">
        <v>408.0</v>
      </c>
      <c r="H9" s="8">
        <v>272.0</v>
      </c>
      <c r="I9" s="6">
        <v>373.0</v>
      </c>
      <c r="J9" s="14"/>
      <c r="K9" s="6">
        <v>0.0</v>
      </c>
      <c r="L9" s="6">
        <v>0.0</v>
      </c>
      <c r="M9" s="9">
        <v>0.0</v>
      </c>
      <c r="N9" s="16"/>
      <c r="Q9" s="13">
        <v>244.0</v>
      </c>
      <c r="R9" s="13">
        <v>257.7</v>
      </c>
    </row>
    <row r="10">
      <c r="A10" s="5">
        <v>9.0</v>
      </c>
      <c r="B10" s="6">
        <v>3.99</v>
      </c>
      <c r="C10" s="6">
        <v>5.94</v>
      </c>
      <c r="E10" s="7">
        <v>9.0</v>
      </c>
      <c r="F10" s="16"/>
      <c r="G10" s="8">
        <v>404.0</v>
      </c>
      <c r="H10" s="8">
        <v>273.0</v>
      </c>
      <c r="I10" s="6">
        <v>367.0</v>
      </c>
      <c r="J10" s="14"/>
      <c r="K10" s="6">
        <v>0.0</v>
      </c>
      <c r="L10" s="6">
        <v>0.0</v>
      </c>
      <c r="M10" s="9">
        <v>0.0</v>
      </c>
      <c r="N10" s="16"/>
      <c r="Q10" s="13">
        <v>246.98</v>
      </c>
      <c r="R10" s="13">
        <v>255.86</v>
      </c>
    </row>
    <row r="11">
      <c r="A11" s="5">
        <v>10.0</v>
      </c>
      <c r="B11" s="6">
        <v>3.98</v>
      </c>
      <c r="C11" s="6">
        <v>5.92</v>
      </c>
      <c r="E11" s="7">
        <v>10.0</v>
      </c>
      <c r="F11" s="12"/>
      <c r="G11" s="8">
        <v>406.0</v>
      </c>
      <c r="H11" s="8">
        <v>273.0</v>
      </c>
      <c r="I11" s="6">
        <v>366.0</v>
      </c>
      <c r="J11" s="14"/>
      <c r="K11" s="6">
        <v>0.0</v>
      </c>
      <c r="L11" s="6">
        <v>0.0</v>
      </c>
      <c r="M11" s="9">
        <v>0.0</v>
      </c>
      <c r="N11" s="16"/>
      <c r="Q11" s="13">
        <v>247.96</v>
      </c>
      <c r="R11" s="13">
        <v>257.86</v>
      </c>
    </row>
    <row r="12">
      <c r="B12" s="1" t="s">
        <v>15</v>
      </c>
      <c r="C12" s="1" t="s">
        <v>16</v>
      </c>
      <c r="F12" s="3" t="s">
        <v>17</v>
      </c>
      <c r="G12" s="1" t="s">
        <v>18</v>
      </c>
      <c r="H12" s="3" t="s">
        <v>19</v>
      </c>
      <c r="I12" s="3" t="s">
        <v>20</v>
      </c>
      <c r="K12" s="3" t="s">
        <v>21</v>
      </c>
      <c r="L12" s="3" t="s">
        <v>22</v>
      </c>
      <c r="M12" s="3" t="s">
        <v>23</v>
      </c>
      <c r="N12" s="2"/>
    </row>
    <row r="13">
      <c r="A13" s="17"/>
      <c r="B13" s="18">
        <f t="shared" ref="B13:C13" si="1">_xlfn.CONFIDENCE.T(0.05,B15,10)</f>
        <v>0.003372224795</v>
      </c>
      <c r="C13" s="18">
        <f t="shared" si="1"/>
        <v>0.006032419101</v>
      </c>
      <c r="F13" s="18" t="str">
        <f t="shared" ref="F13:I13" si="2">STDEV(F2:F11)</f>
        <v>#DIV/0!</v>
      </c>
      <c r="G13" s="18">
        <f t="shared" si="2"/>
        <v>1.265280382</v>
      </c>
      <c r="H13" s="18">
        <f t="shared" si="2"/>
        <v>1.946506843</v>
      </c>
      <c r="I13" s="12">
        <f t="shared" si="2"/>
        <v>3.0713732</v>
      </c>
      <c r="K13" s="18">
        <f t="shared" ref="K13:M13" si="3">STDEV(K2:K11)</f>
        <v>0</v>
      </c>
      <c r="L13" s="18">
        <f t="shared" si="3"/>
        <v>0</v>
      </c>
      <c r="M13" s="18">
        <f t="shared" si="3"/>
        <v>0</v>
      </c>
      <c r="N13" s="19"/>
    </row>
    <row r="14">
      <c r="A14" s="20"/>
      <c r="B14" s="1" t="s">
        <v>24</v>
      </c>
      <c r="C14" s="1" t="s">
        <v>25</v>
      </c>
      <c r="F14" s="3" t="s">
        <v>26</v>
      </c>
      <c r="G14" s="1" t="s">
        <v>27</v>
      </c>
      <c r="H14" s="3" t="s">
        <v>28</v>
      </c>
      <c r="I14" s="3" t="s">
        <v>29</v>
      </c>
      <c r="K14" s="21" t="s">
        <v>30</v>
      </c>
      <c r="L14" s="2" t="s">
        <v>31</v>
      </c>
      <c r="M14" s="2" t="s">
        <v>32</v>
      </c>
    </row>
    <row r="15">
      <c r="A15" s="20"/>
      <c r="B15" s="18">
        <f t="shared" ref="B15:C15" si="4">STDEV(B2:B11)</f>
        <v>0.004714045208</v>
      </c>
      <c r="C15" s="18">
        <f t="shared" si="4"/>
        <v>0.008432740427</v>
      </c>
      <c r="F15" s="18" t="str">
        <f t="shared" ref="F15:I15" si="5">_xlfn.CONFIDENCE.T(0.05,F13,10)</f>
        <v>#DIV/0!</v>
      </c>
      <c r="G15" s="18">
        <f t="shared" si="5"/>
        <v>0.9051270591</v>
      </c>
      <c r="H15" s="18">
        <f t="shared" si="5"/>
        <v>1.392447112</v>
      </c>
      <c r="I15" s="18">
        <f t="shared" si="5"/>
        <v>2.197128029</v>
      </c>
      <c r="K15" s="19" t="str">
        <f t="shared" ref="K15:M15" si="6">_xlfn.CONFIDENCE.T(0.05,K13,10)</f>
        <v>#NUM!</v>
      </c>
      <c r="L15" s="19" t="str">
        <f t="shared" si="6"/>
        <v>#NUM!</v>
      </c>
      <c r="M15" s="19" t="str">
        <f t="shared" si="6"/>
        <v>#NUM!</v>
      </c>
    </row>
    <row r="16">
      <c r="A16" s="20"/>
      <c r="B16" s="20"/>
      <c r="C16" s="10"/>
      <c r="F16" s="22" t="s">
        <v>33</v>
      </c>
      <c r="G16" s="22" t="s">
        <v>33</v>
      </c>
      <c r="H16" s="22" t="s">
        <v>33</v>
      </c>
      <c r="I16" s="22" t="s">
        <v>33</v>
      </c>
      <c r="K16" s="22" t="s">
        <v>33</v>
      </c>
      <c r="L16" s="22" t="s">
        <v>33</v>
      </c>
      <c r="M16" s="22" t="s">
        <v>33</v>
      </c>
    </row>
    <row r="17">
      <c r="A17" s="20"/>
      <c r="B17" s="20"/>
      <c r="C17" s="10"/>
      <c r="F17" s="23" t="str">
        <f t="shared" ref="F17:I17" si="7">AVERAGEA(F2:F11)</f>
        <v>#DIV/0!</v>
      </c>
      <c r="G17" s="23">
        <f t="shared" si="7"/>
        <v>406.557</v>
      </c>
      <c r="H17" s="23">
        <f t="shared" si="7"/>
        <v>273.7</v>
      </c>
      <c r="I17" s="23">
        <f t="shared" si="7"/>
        <v>367.1</v>
      </c>
      <c r="K17" s="23">
        <f t="shared" ref="K17:M17" si="8">AVERAGEA(K2:K11)</f>
        <v>0</v>
      </c>
      <c r="L17" s="23">
        <f t="shared" si="8"/>
        <v>0</v>
      </c>
      <c r="M17" s="23">
        <f t="shared" si="8"/>
        <v>0</v>
      </c>
    </row>
    <row r="18">
      <c r="A18" s="20"/>
      <c r="B18" s="20"/>
      <c r="C18" s="10"/>
      <c r="F18" s="22" t="s">
        <v>34</v>
      </c>
      <c r="G18" s="22" t="s">
        <v>34</v>
      </c>
      <c r="H18" s="22" t="s">
        <v>34</v>
      </c>
      <c r="I18" s="22" t="s">
        <v>34</v>
      </c>
      <c r="J18" s="22" t="s">
        <v>34</v>
      </c>
      <c r="K18" s="22" t="s">
        <v>34</v>
      </c>
      <c r="L18" s="22" t="s">
        <v>34</v>
      </c>
      <c r="M18" s="22" t="s">
        <v>34</v>
      </c>
      <c r="N18" s="22" t="s">
        <v>34</v>
      </c>
    </row>
    <row r="19">
      <c r="F19" s="23" t="str">
        <f>F17-O2</f>
        <v>#DIV/0!</v>
      </c>
      <c r="G19" s="23">
        <f>G17-O2</f>
        <v>159.681</v>
      </c>
      <c r="H19" s="23">
        <f>H17-O2</f>
        <v>26.824</v>
      </c>
      <c r="I19" s="23">
        <f>I17-O2-H19</f>
        <v>93.4</v>
      </c>
      <c r="J19" s="23">
        <f>G19-H19-I19</f>
        <v>39.457</v>
      </c>
      <c r="K19" s="23">
        <f>IFS(K17&gt;0,K17-O2,K17=0,0)</f>
        <v>0</v>
      </c>
      <c r="L19" s="23">
        <f>IFS(L17&gt;0,L17-O2,L17=0,0)</f>
        <v>0</v>
      </c>
      <c r="M19" s="23">
        <f>IFS(M17&gt;0,M17-O2-L19,M17=0,0)</f>
        <v>0</v>
      </c>
      <c r="N19" s="23">
        <f>K19-L19-M19</f>
        <v>0</v>
      </c>
    </row>
    <row r="27">
      <c r="A27" s="3"/>
      <c r="B27" s="24"/>
      <c r="C27" s="3" t="s">
        <v>33</v>
      </c>
      <c r="D27" s="25"/>
      <c r="E27" s="25"/>
      <c r="F27" s="25"/>
      <c r="G27" s="3" t="s">
        <v>35</v>
      </c>
      <c r="H27" s="25"/>
      <c r="I27" s="25"/>
      <c r="J27" s="3"/>
      <c r="K27" s="25"/>
      <c r="L27" s="25"/>
      <c r="M27" s="25"/>
    </row>
    <row r="28">
      <c r="A28" s="3" t="s">
        <v>36</v>
      </c>
      <c r="B28" s="3" t="s">
        <v>37</v>
      </c>
      <c r="C28" s="1" t="s">
        <v>1</v>
      </c>
      <c r="D28" s="1" t="s">
        <v>15</v>
      </c>
      <c r="E28" s="1" t="s">
        <v>2</v>
      </c>
      <c r="F28" s="1" t="s">
        <v>16</v>
      </c>
      <c r="G28" s="3" t="s">
        <v>5</v>
      </c>
      <c r="H28" s="3" t="s">
        <v>6</v>
      </c>
      <c r="I28" s="3" t="s">
        <v>7</v>
      </c>
      <c r="J28" s="3" t="s">
        <v>9</v>
      </c>
      <c r="K28" s="3" t="s">
        <v>10</v>
      </c>
      <c r="L28" s="3" t="s">
        <v>11</v>
      </c>
      <c r="M28" s="3" t="s">
        <v>38</v>
      </c>
    </row>
    <row r="29">
      <c r="A29" s="26"/>
      <c r="B29" s="26">
        <v>24.0</v>
      </c>
      <c r="C29" s="18">
        <f>AVERAGEA(B2:B11)</f>
        <v>3.99</v>
      </c>
      <c r="D29" s="18">
        <f>B13</f>
        <v>0.003372224795</v>
      </c>
      <c r="E29" s="18">
        <f>AVERAGEA(C2:C11)</f>
        <v>5.936</v>
      </c>
      <c r="F29" s="27">
        <f>IFS(C15&gt;0,C13,C15=0,0)</f>
        <v>0.006032419101</v>
      </c>
      <c r="G29" s="12">
        <f t="shared" ref="G29:I29" si="9">H19</f>
        <v>26.824</v>
      </c>
      <c r="H29" s="12">
        <f t="shared" si="9"/>
        <v>93.4</v>
      </c>
      <c r="I29" s="12">
        <f t="shared" si="9"/>
        <v>39.457</v>
      </c>
      <c r="J29" s="12">
        <f t="shared" ref="J29:L29" si="10">L19</f>
        <v>0</v>
      </c>
      <c r="K29" s="12">
        <f t="shared" si="10"/>
        <v>0</v>
      </c>
      <c r="L29" s="12">
        <f t="shared" si="10"/>
        <v>0</v>
      </c>
      <c r="M29" s="12">
        <f>K19+G19</f>
        <v>159.681</v>
      </c>
    </row>
    <row r="32">
      <c r="A32" s="28"/>
    </row>
  </sheetData>
  <drawing r:id="rId2"/>
  <legacyDrawing r:id="rId3"/>
</worksheet>
</file>