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ne" sheetId="1" r:id="rId4"/>
    <sheet state="visible" name="XDP accel" sheetId="2" r:id="rId5"/>
    <sheet state="visible" name="Table caching" sheetId="3" r:id="rId6"/>
    <sheet state="visible" name="Pipeline opt." sheetId="4" r:id="rId7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8">
      <text>
        <t xml:space="preserve">I've changed NDR script parameters to --max-iterations 1 -t 60 --pdr 99, so we may want to repeat the benchmarking for none
	-Tomasz Osiński</t>
      </text>
    </comment>
    <comment authorId="0" ref="J19">
      <text>
        <t xml:space="preserve">bpf_skb_adjust_room() takes CPU cycles here
	-Tomasz Osiński</t>
      </text>
    </comment>
  </commentList>
</comments>
</file>

<file path=xl/sharedStrings.xml><?xml version="1.0" encoding="utf-8"?>
<sst xmlns="http://schemas.openxmlformats.org/spreadsheetml/2006/main" count="260" uniqueCount="45">
  <si>
    <t>Throughput [Gbps]</t>
  </si>
  <si>
    <t>Throughput [MPPS]</t>
  </si>
  <si>
    <t>No.</t>
  </si>
  <si>
    <t>XDP helper</t>
  </si>
  <si>
    <t>Total Ingress</t>
  </si>
  <si>
    <t>Ingress Parser</t>
  </si>
  <si>
    <t>Ingress Control</t>
  </si>
  <si>
    <t>Ingress Deparser</t>
  </si>
  <si>
    <t>Total Egress</t>
  </si>
  <si>
    <t>Egress Parser</t>
  </si>
  <si>
    <t>Egress Control</t>
  </si>
  <si>
    <t>Egress Deparser</t>
  </si>
  <si>
    <t>Baseline XDP</t>
  </si>
  <si>
    <t>Baseline TC Ingress</t>
  </si>
  <si>
    <t>Baseline TC</t>
  </si>
  <si>
    <t>CI(Throughput)[Gbps]</t>
  </si>
  <si>
    <t>CI(Throughput)[MPPS]</t>
  </si>
  <si>
    <t>STDEV [XDP helper]</t>
  </si>
  <si>
    <t>STDEV [Ingress]</t>
  </si>
  <si>
    <t>STDEV [IG-Parser]</t>
  </si>
  <si>
    <t>STDEV [IG-Control]</t>
  </si>
  <si>
    <t>STDEV [Egress]</t>
  </si>
  <si>
    <t>STDEV [EG-Parser]</t>
  </si>
  <si>
    <t>STDEV [EG-Control]</t>
  </si>
  <si>
    <t>STDEV [Gbps]</t>
  </si>
  <si>
    <t>STDEV [MPPS]</t>
  </si>
  <si>
    <t>CI(XDP helper)</t>
  </si>
  <si>
    <t>CI(Total Ingress)</t>
  </si>
  <si>
    <t>CI(IG-Parser)</t>
  </si>
  <si>
    <t>CI(IG-Control)</t>
  </si>
  <si>
    <t>CI(Total Egress)</t>
  </si>
  <si>
    <t>CI(Egress Parser)</t>
  </si>
  <si>
    <t>CI(Egress Control)</t>
  </si>
  <si>
    <t>Average</t>
  </si>
  <si>
    <t>Absolute</t>
  </si>
  <si>
    <t>CPU Cycles</t>
  </si>
  <si>
    <t># of BPF insn</t>
  </si>
  <si>
    <t>BPF stack size [B]</t>
  </si>
  <si>
    <t>Total</t>
  </si>
  <si>
    <t>Total Ingress+Egress</t>
  </si>
  <si>
    <t>Total Ingress (no prog in prog array)</t>
  </si>
  <si>
    <t>Total Ingess + Egress Parser</t>
  </si>
  <si>
    <t>Total Ingress + Egress Control</t>
  </si>
  <si>
    <t>STDEV [Total]</t>
  </si>
  <si>
    <t>CI(Total)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</si>
</sst>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  <font>
      <b/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34A853"/>
        <bgColor rgb="FF34A853"/>
      </patternFill>
    </fill>
    <fill>
      <patternFill patternType="solid">
        <fgColor rgb="FF93C47D"/>
        <bgColor rgb="FF93C47D"/>
      </patternFill>
    </fill>
    <fill>
      <patternFill patternType="solid">
        <fgColor rgb="FFFFD966"/>
        <bgColor rgb="FFFFD966"/>
      </patternFill>
    </fill>
    <fill>
      <patternFill patternType="solid">
        <fgColor theme="0"/>
        <bgColor theme="0"/>
      </patternFill>
    </fill>
    <fill>
      <patternFill patternType="solid">
        <fgColor theme="5"/>
        <bgColor theme="5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1" numFmtId="0" xfId="0" applyAlignment="1" applyBorder="1" applyFont="1">
      <alignment readingOrder="0" vertical="bottom"/>
    </xf>
    <xf borderId="1" fillId="2" fontId="1" numFmtId="0" xfId="0" applyAlignment="1" applyBorder="1" applyFont="1">
      <alignment readingOrder="0" vertical="bottom"/>
    </xf>
    <xf borderId="3" fillId="2" fontId="1" numFmtId="0" xfId="0" applyAlignment="1" applyBorder="1" applyFont="1">
      <alignment readingOrder="0" vertical="bottom"/>
    </xf>
    <xf borderId="1" fillId="3" fontId="1" numFmtId="0" xfId="0" applyAlignment="1" applyBorder="1" applyFill="1" applyFont="1">
      <alignment horizontal="right" vertical="bottom"/>
    </xf>
    <xf borderId="1" fillId="4" fontId="2" numFmtId="0" xfId="0" applyAlignment="1" applyBorder="1" applyFill="1" applyFont="1">
      <alignment readingOrder="0" vertical="bottom"/>
    </xf>
    <xf borderId="4" fillId="3" fontId="1" numFmtId="0" xfId="0" applyAlignment="1" applyBorder="1" applyFont="1">
      <alignment horizontal="right" vertical="bottom"/>
    </xf>
    <xf borderId="3" fillId="4" fontId="2" numFmtId="0" xfId="0" applyAlignment="1" applyBorder="1" applyFont="1">
      <alignment readingOrder="0" vertical="bottom"/>
    </xf>
    <xf borderId="3" fillId="4" fontId="2" numFmtId="0" xfId="0" applyAlignment="1" applyBorder="1" applyFont="1">
      <alignment horizontal="right" readingOrder="0" vertical="bottom"/>
    </xf>
    <xf borderId="0" fillId="5" fontId="2" numFmtId="0" xfId="0" applyAlignment="1" applyFill="1" applyFont="1">
      <alignment horizontal="center" vertical="bottom"/>
    </xf>
    <xf borderId="3" fillId="4" fontId="2" numFmtId="0" xfId="0" applyAlignment="1" applyBorder="1" applyFont="1">
      <alignment horizontal="right" vertical="bottom"/>
    </xf>
    <xf borderId="1" fillId="4" fontId="2" numFmtId="0" xfId="0" applyAlignment="1" applyBorder="1" applyFont="1">
      <alignment vertical="bottom"/>
    </xf>
    <xf borderId="1" fillId="4" fontId="3" numFmtId="0" xfId="0" applyAlignment="1" applyBorder="1" applyFont="1">
      <alignment readingOrder="0"/>
    </xf>
    <xf borderId="0" fillId="5" fontId="2" numFmtId="0" xfId="0" applyAlignment="1" applyFont="1">
      <alignment vertical="bottom"/>
    </xf>
    <xf borderId="0" fillId="5" fontId="1" numFmtId="0" xfId="0" applyAlignment="1" applyFont="1">
      <alignment readingOrder="0" vertical="bottom"/>
    </xf>
    <xf borderId="3" fillId="4" fontId="2" numFmtId="0" xfId="0" applyAlignment="1" applyBorder="1" applyFont="1">
      <alignment vertical="bottom"/>
    </xf>
    <xf borderId="0" fillId="0" fontId="4" numFmtId="0" xfId="0" applyAlignment="1" applyFont="1">
      <alignment readingOrder="0"/>
    </xf>
    <xf borderId="1" fillId="4" fontId="2" numFmtId="0" xfId="0" applyAlignment="1" applyBorder="1" applyFont="1">
      <alignment horizontal="center" vertical="bottom"/>
    </xf>
    <xf borderId="3" fillId="4" fontId="2" numFmtId="0" xfId="0" applyAlignment="1" applyBorder="1" applyFont="1">
      <alignment horizontal="center" vertical="bottom"/>
    </xf>
    <xf borderId="0" fillId="5" fontId="1" numFmtId="0" xfId="0" applyAlignment="1" applyFont="1">
      <alignment horizontal="right" vertical="bottom"/>
    </xf>
    <xf borderId="2" fillId="2" fontId="1" numFmtId="0" xfId="0" applyAlignment="1" applyBorder="1" applyFont="1">
      <alignment vertical="bottom"/>
    </xf>
    <xf borderId="1" fillId="2" fontId="4" numFmtId="0" xfId="0" applyAlignment="1" applyBorder="1" applyFont="1">
      <alignment readingOrder="0"/>
    </xf>
    <xf borderId="1" fillId="4" fontId="0" numFmtId="0" xfId="0" applyBorder="1" applyFont="1"/>
    <xf borderId="0" fillId="6" fontId="1" numFmtId="0" xfId="0" applyAlignment="1" applyFill="1" applyFont="1">
      <alignment horizontal="right" vertical="bottom"/>
    </xf>
    <xf borderId="1" fillId="2" fontId="2" numFmtId="0" xfId="0" applyAlignment="1" applyBorder="1" applyFont="1">
      <alignment readingOrder="0" vertical="bottom"/>
    </xf>
    <xf borderId="1" fillId="2" fontId="2" numFmtId="0" xfId="0" applyAlignment="1" applyBorder="1" applyFont="1">
      <alignment vertical="bottom"/>
    </xf>
    <xf borderId="1" fillId="3" fontId="1" numFmtId="0" xfId="0" applyAlignment="1" applyBorder="1" applyFont="1">
      <alignment horizontal="right" readingOrder="0" vertical="bottom"/>
    </xf>
    <xf borderId="1" fillId="4" fontId="2" numFmtId="0" xfId="0" applyAlignment="1" applyBorder="1" applyFont="1">
      <alignment horizontal="center" vertical="bottom"/>
    </xf>
    <xf borderId="0" fillId="5" fontId="2" numFmtId="0" xfId="0" applyAlignment="1" applyFont="1">
      <alignment readingOrder="0" vertical="bottom"/>
    </xf>
    <xf borderId="0" fillId="5" fontId="3" numFmtId="0" xfId="0" applyFont="1"/>
    <xf borderId="0" fillId="0" fontId="3" numFmtId="0" xfId="0" applyAlignment="1" applyFont="1">
      <alignment readingOrder="0"/>
    </xf>
    <xf borderId="1" fillId="4" fontId="0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0"/>
    <col customWidth="1" min="3" max="3" width="18.88"/>
    <col customWidth="1" min="4" max="4" width="15.13"/>
    <col customWidth="1" min="5" max="5" width="18.38"/>
    <col customWidth="1" min="6" max="6" width="16.88"/>
    <col customWidth="1" min="7" max="7" width="14.25"/>
    <col customWidth="1" min="8" max="8" width="15.88"/>
    <col customWidth="1" min="9" max="10" width="15.75"/>
    <col customWidth="1" min="11" max="11" width="14.38"/>
    <col customWidth="1" min="12" max="12" width="16.75"/>
    <col customWidth="1" min="13" max="13" width="17.75"/>
    <col customWidth="1" min="14" max="14" width="16.63"/>
    <col customWidth="1" min="15" max="15" width="17.38"/>
    <col customWidth="1" min="18" max="18" width="18.5"/>
  </cols>
  <sheetData>
    <row r="1">
      <c r="A1" s="1"/>
      <c r="B1" s="1" t="s">
        <v>0</v>
      </c>
      <c r="C1" s="1" t="s">
        <v>1</v>
      </c>
      <c r="E1" s="1" t="s">
        <v>2</v>
      </c>
      <c r="F1" s="2" t="s">
        <v>3</v>
      </c>
      <c r="G1" s="2" t="s">
        <v>4</v>
      </c>
      <c r="H1" s="2" t="s">
        <v>5</v>
      </c>
      <c r="I1" s="3" t="s">
        <v>6</v>
      </c>
      <c r="J1" s="3" t="s">
        <v>7</v>
      </c>
      <c r="K1" s="1" t="s">
        <v>8</v>
      </c>
      <c r="L1" s="2" t="s">
        <v>9</v>
      </c>
      <c r="M1" s="2" t="s">
        <v>10</v>
      </c>
      <c r="N1" s="2" t="s">
        <v>11</v>
      </c>
      <c r="O1" s="4" t="s">
        <v>12</v>
      </c>
      <c r="Q1" s="4" t="s">
        <v>12</v>
      </c>
      <c r="R1" s="4" t="s">
        <v>13</v>
      </c>
    </row>
    <row r="2">
      <c r="A2" s="5">
        <v>1.0</v>
      </c>
      <c r="B2" s="6">
        <v>0.50647</v>
      </c>
      <c r="C2" s="6">
        <v>0.754</v>
      </c>
      <c r="E2" s="7">
        <v>1.0</v>
      </c>
      <c r="F2" s="8">
        <v>300.5</v>
      </c>
      <c r="G2" s="9">
        <v>1428.86</v>
      </c>
      <c r="H2" s="8">
        <v>331.8</v>
      </c>
      <c r="I2" s="6">
        <v>1132.0</v>
      </c>
      <c r="J2" s="10"/>
      <c r="K2" s="6">
        <v>484.6</v>
      </c>
      <c r="L2" s="9">
        <v>306.87</v>
      </c>
      <c r="M2" s="9">
        <v>384.0</v>
      </c>
      <c r="N2" s="11"/>
      <c r="O2" s="12">
        <f>AVERAGEA(Q2:Q11)</f>
        <v>246.876</v>
      </c>
      <c r="Q2" s="13">
        <v>246.38</v>
      </c>
      <c r="R2" s="13">
        <v>256.658</v>
      </c>
    </row>
    <row r="3">
      <c r="A3" s="5">
        <v>2.0</v>
      </c>
      <c r="B3" s="6">
        <v>0.50694</v>
      </c>
      <c r="C3" s="6">
        <v>0.754</v>
      </c>
      <c r="E3" s="7">
        <v>2.0</v>
      </c>
      <c r="F3" s="8">
        <v>301.2</v>
      </c>
      <c r="G3" s="8">
        <v>1432.0</v>
      </c>
      <c r="H3" s="8">
        <v>330.0</v>
      </c>
      <c r="I3" s="6">
        <v>1156.0</v>
      </c>
      <c r="J3" s="14"/>
      <c r="K3" s="6">
        <v>483.0</v>
      </c>
      <c r="L3" s="8">
        <v>307.0</v>
      </c>
      <c r="M3" s="8">
        <v>384.0</v>
      </c>
      <c r="N3" s="12"/>
      <c r="O3" s="3" t="s">
        <v>14</v>
      </c>
      <c r="Q3" s="13">
        <v>246.68</v>
      </c>
      <c r="R3" s="13">
        <v>255.824</v>
      </c>
    </row>
    <row r="4">
      <c r="A4" s="5">
        <v>3.0</v>
      </c>
      <c r="B4" s="6">
        <v>0.50455</v>
      </c>
      <c r="C4" s="6">
        <v>0.751</v>
      </c>
      <c r="E4" s="7">
        <v>3.0</v>
      </c>
      <c r="F4" s="8">
        <v>304.8</v>
      </c>
      <c r="G4" s="8">
        <v>1415.9</v>
      </c>
      <c r="H4" s="8">
        <v>337.0</v>
      </c>
      <c r="I4" s="6">
        <v>1134.0</v>
      </c>
      <c r="J4" s="14"/>
      <c r="K4" s="6">
        <v>486.0</v>
      </c>
      <c r="L4" s="8">
        <v>306.0</v>
      </c>
      <c r="M4" s="8">
        <v>384.0</v>
      </c>
      <c r="N4" s="12"/>
      <c r="O4" s="12">
        <f>AVERAGEA(R2:R11)</f>
        <v>255.0882</v>
      </c>
      <c r="Q4" s="13">
        <v>247.0</v>
      </c>
      <c r="R4" s="13">
        <v>256.19</v>
      </c>
    </row>
    <row r="5">
      <c r="A5" s="5">
        <v>4.0</v>
      </c>
      <c r="B5" s="6">
        <v>0.50809</v>
      </c>
      <c r="C5" s="6">
        <v>0.756</v>
      </c>
      <c r="E5" s="7">
        <v>4.0</v>
      </c>
      <c r="F5" s="8">
        <v>302.7</v>
      </c>
      <c r="G5" s="8">
        <v>1417.8</v>
      </c>
      <c r="H5" s="8">
        <v>335.0</v>
      </c>
      <c r="I5" s="6">
        <v>1121.0</v>
      </c>
      <c r="J5" s="14"/>
      <c r="K5" s="6">
        <v>486.0</v>
      </c>
      <c r="L5" s="8">
        <v>308.0</v>
      </c>
      <c r="M5" s="8">
        <v>383.8</v>
      </c>
      <c r="N5" s="12"/>
      <c r="O5" s="15"/>
      <c r="Q5" s="13">
        <v>247.5</v>
      </c>
      <c r="R5" s="13">
        <v>250.46</v>
      </c>
    </row>
    <row r="6">
      <c r="A6" s="5">
        <v>5.0</v>
      </c>
      <c r="B6" s="6">
        <v>0.50716</v>
      </c>
      <c r="C6" s="6">
        <v>0.755</v>
      </c>
      <c r="E6" s="7">
        <v>5.0</v>
      </c>
      <c r="F6" s="8">
        <v>303.66</v>
      </c>
      <c r="G6" s="8">
        <v>1410.0</v>
      </c>
      <c r="H6" s="8">
        <v>340.0</v>
      </c>
      <c r="I6" s="6">
        <v>1130.0</v>
      </c>
      <c r="J6" s="14"/>
      <c r="K6" s="6">
        <v>484.0</v>
      </c>
      <c r="L6" s="8">
        <v>306.0</v>
      </c>
      <c r="M6" s="8">
        <v>382.5</v>
      </c>
      <c r="N6" s="12"/>
      <c r="O6" s="14"/>
      <c r="Q6" s="13">
        <v>246.4</v>
      </c>
      <c r="R6" s="13">
        <v>251.84</v>
      </c>
    </row>
    <row r="7">
      <c r="A7" s="5">
        <v>6.0</v>
      </c>
      <c r="B7" s="6">
        <v>0.50686</v>
      </c>
      <c r="C7" s="6">
        <v>0.754</v>
      </c>
      <c r="E7" s="7">
        <v>6.0</v>
      </c>
      <c r="F7" s="8">
        <v>305.4</v>
      </c>
      <c r="G7" s="8">
        <v>1438.0</v>
      </c>
      <c r="H7" s="8">
        <v>332.0</v>
      </c>
      <c r="I7" s="6">
        <v>1125.0</v>
      </c>
      <c r="J7" s="14"/>
      <c r="K7" s="6">
        <v>484.0</v>
      </c>
      <c r="L7" s="8">
        <v>307.7</v>
      </c>
      <c r="M7" s="8">
        <v>383.0</v>
      </c>
      <c r="N7" s="12"/>
      <c r="Q7" s="13">
        <v>247.3</v>
      </c>
      <c r="R7" s="13">
        <v>250.71</v>
      </c>
    </row>
    <row r="8">
      <c r="A8" s="5">
        <v>7.0</v>
      </c>
      <c r="B8" s="6">
        <v>0.5049</v>
      </c>
      <c r="C8" s="6">
        <v>0.751</v>
      </c>
      <c r="E8" s="7">
        <v>7.0</v>
      </c>
      <c r="F8" s="8">
        <v>303.46</v>
      </c>
      <c r="G8" s="8">
        <v>1421.0</v>
      </c>
      <c r="H8" s="8">
        <v>330.0</v>
      </c>
      <c r="I8" s="6">
        <v>1126.0</v>
      </c>
      <c r="J8" s="14"/>
      <c r="K8" s="6">
        <v>491.0</v>
      </c>
      <c r="L8" s="8">
        <v>309.0</v>
      </c>
      <c r="M8" s="8">
        <v>384.78</v>
      </c>
      <c r="N8" s="12"/>
      <c r="Q8" s="13">
        <v>248.56</v>
      </c>
      <c r="R8" s="13">
        <v>257.78</v>
      </c>
    </row>
    <row r="9">
      <c r="A9" s="5">
        <v>8.0</v>
      </c>
      <c r="B9" s="6">
        <v>0.50719</v>
      </c>
      <c r="C9" s="6">
        <v>0.755</v>
      </c>
      <c r="E9" s="7">
        <v>8.0</v>
      </c>
      <c r="F9" s="8">
        <v>303.3</v>
      </c>
      <c r="G9" s="8">
        <v>1435.0</v>
      </c>
      <c r="H9" s="8">
        <v>334.0</v>
      </c>
      <c r="I9" s="6">
        <v>1132.0</v>
      </c>
      <c r="J9" s="14"/>
      <c r="K9" s="6">
        <v>489.0</v>
      </c>
      <c r="L9" s="8">
        <v>306.0</v>
      </c>
      <c r="M9" s="8">
        <v>382.7</v>
      </c>
      <c r="N9" s="16"/>
      <c r="Q9" s="13">
        <v>244.0</v>
      </c>
      <c r="R9" s="13">
        <v>257.7</v>
      </c>
    </row>
    <row r="10">
      <c r="A10" s="5">
        <v>9.0</v>
      </c>
      <c r="B10" s="6">
        <v>0.50679</v>
      </c>
      <c r="C10" s="6">
        <v>0.754</v>
      </c>
      <c r="E10" s="7">
        <v>9.0</v>
      </c>
      <c r="F10" s="8">
        <v>302.3</v>
      </c>
      <c r="G10" s="8">
        <v>1420.0</v>
      </c>
      <c r="H10" s="8">
        <v>337.0</v>
      </c>
      <c r="I10" s="6">
        <v>1133.0</v>
      </c>
      <c r="J10" s="14"/>
      <c r="K10" s="6">
        <v>485.9</v>
      </c>
      <c r="L10" s="8">
        <v>306.0</v>
      </c>
      <c r="M10" s="8">
        <v>384.0</v>
      </c>
      <c r="N10" s="16"/>
      <c r="Q10" s="13">
        <v>246.98</v>
      </c>
      <c r="R10" s="13">
        <v>255.86</v>
      </c>
    </row>
    <row r="11">
      <c r="A11" s="5">
        <v>10.0</v>
      </c>
      <c r="B11" s="6">
        <v>0.50679</v>
      </c>
      <c r="C11" s="6">
        <v>0.754</v>
      </c>
      <c r="E11" s="7">
        <v>10.0</v>
      </c>
      <c r="F11" s="6">
        <v>303.7</v>
      </c>
      <c r="G11" s="8">
        <v>1418.0</v>
      </c>
      <c r="H11" s="8">
        <v>332.0</v>
      </c>
      <c r="I11" s="6">
        <v>1142.0</v>
      </c>
      <c r="J11" s="14"/>
      <c r="K11" s="6">
        <v>489.0</v>
      </c>
      <c r="L11" s="8">
        <v>305.8</v>
      </c>
      <c r="M11" s="8">
        <v>381.9</v>
      </c>
      <c r="N11" s="16"/>
      <c r="Q11" s="13">
        <v>247.96</v>
      </c>
      <c r="R11" s="13">
        <v>257.86</v>
      </c>
    </row>
    <row r="12">
      <c r="B12" s="1" t="s">
        <v>15</v>
      </c>
      <c r="C12" s="1" t="s">
        <v>16</v>
      </c>
      <c r="F12" s="3" t="s">
        <v>17</v>
      </c>
      <c r="G12" s="1" t="s">
        <v>18</v>
      </c>
      <c r="H12" s="3" t="s">
        <v>19</v>
      </c>
      <c r="I12" s="3" t="s">
        <v>20</v>
      </c>
      <c r="K12" s="3" t="s">
        <v>21</v>
      </c>
      <c r="L12" s="3" t="s">
        <v>22</v>
      </c>
      <c r="M12" s="3" t="s">
        <v>23</v>
      </c>
      <c r="N12" s="2"/>
    </row>
    <row r="13">
      <c r="A13" s="17"/>
      <c r="B13" s="18">
        <f t="shared" ref="B13:C13" si="1">_xlfn.CONFIDENCE.T(0.05,B15,10)</f>
        <v>0.000763041405</v>
      </c>
      <c r="C13" s="18">
        <f t="shared" si="1"/>
        <v>0.001158397258</v>
      </c>
      <c r="F13" s="18">
        <f t="shared" ref="F13:I13" si="2">STDEV(F2:F11)</f>
        <v>1.497893335</v>
      </c>
      <c r="G13" s="18">
        <f t="shared" si="2"/>
        <v>9.216448099</v>
      </c>
      <c r="H13" s="18">
        <f t="shared" si="2"/>
        <v>3.32826281</v>
      </c>
      <c r="I13" s="12">
        <f t="shared" si="2"/>
        <v>9.882082552</v>
      </c>
      <c r="K13" s="18">
        <f t="shared" ref="K13:M13" si="3">STDEV(K2:K11)</f>
        <v>2.610768299</v>
      </c>
      <c r="L13" s="18">
        <f t="shared" si="3"/>
        <v>1.089404016</v>
      </c>
      <c r="M13" s="18">
        <f t="shared" si="3"/>
        <v>0.8924473218</v>
      </c>
      <c r="N13" s="19"/>
    </row>
    <row r="14">
      <c r="A14" s="20"/>
      <c r="B14" s="1" t="s">
        <v>24</v>
      </c>
      <c r="C14" s="1" t="s">
        <v>25</v>
      </c>
      <c r="F14" s="3" t="s">
        <v>26</v>
      </c>
      <c r="G14" s="1" t="s">
        <v>27</v>
      </c>
      <c r="H14" s="3" t="s">
        <v>28</v>
      </c>
      <c r="I14" s="3" t="s">
        <v>29</v>
      </c>
      <c r="K14" s="21" t="s">
        <v>30</v>
      </c>
      <c r="L14" s="2" t="s">
        <v>31</v>
      </c>
      <c r="M14" s="2" t="s">
        <v>32</v>
      </c>
    </row>
    <row r="15">
      <c r="A15" s="20"/>
      <c r="B15" s="18">
        <f t="shared" ref="B15:C15" si="4">STDEV(B2:B11)</f>
        <v>0.001066658333</v>
      </c>
      <c r="C15" s="18">
        <f t="shared" si="4"/>
        <v>0.001619327707</v>
      </c>
      <c r="F15" s="18">
        <f t="shared" ref="F15:I15" si="5">_xlfn.CONFIDENCE.T(0.05,F13,10)</f>
        <v>1.071528342</v>
      </c>
      <c r="G15" s="18">
        <f t="shared" si="5"/>
        <v>6.593049796</v>
      </c>
      <c r="H15" s="18">
        <f t="shared" si="5"/>
        <v>2.380895786</v>
      </c>
      <c r="I15" s="18">
        <f t="shared" si="5"/>
        <v>7.069215999</v>
      </c>
      <c r="K15" s="19">
        <f t="shared" ref="K15:M15" si="6">_xlfn.CONFIDENCE.T(0.05,K13,10)</f>
        <v>1.867631133</v>
      </c>
      <c r="L15" s="19">
        <f t="shared" si="6"/>
        <v>0.7793126866</v>
      </c>
      <c r="M15" s="19">
        <f t="shared" si="6"/>
        <v>0.6384183549</v>
      </c>
    </row>
    <row r="16">
      <c r="A16" s="20"/>
      <c r="B16" s="20"/>
      <c r="C16" s="10"/>
      <c r="F16" s="22" t="s">
        <v>33</v>
      </c>
      <c r="G16" s="22" t="s">
        <v>33</v>
      </c>
      <c r="H16" s="22" t="s">
        <v>33</v>
      </c>
      <c r="I16" s="22" t="s">
        <v>33</v>
      </c>
      <c r="K16" s="22" t="s">
        <v>33</v>
      </c>
      <c r="L16" s="22" t="s">
        <v>33</v>
      </c>
      <c r="M16" s="22" t="s">
        <v>33</v>
      </c>
    </row>
    <row r="17">
      <c r="A17" s="20"/>
      <c r="B17" s="20"/>
      <c r="C17" s="10"/>
      <c r="F17" s="23">
        <f t="shared" ref="F17:I17" si="7">AVERAGEA(F2:F11)</f>
        <v>303.102</v>
      </c>
      <c r="G17" s="23">
        <f t="shared" si="7"/>
        <v>1423.656</v>
      </c>
      <c r="H17" s="23">
        <f t="shared" si="7"/>
        <v>333.88</v>
      </c>
      <c r="I17" s="23">
        <f t="shared" si="7"/>
        <v>1133.1</v>
      </c>
      <c r="K17" s="23">
        <f t="shared" ref="K17:M17" si="8">AVERAGEA(K2:K11)</f>
        <v>486.25</v>
      </c>
      <c r="L17" s="23">
        <f t="shared" si="8"/>
        <v>306.837</v>
      </c>
      <c r="M17" s="23">
        <f t="shared" si="8"/>
        <v>383.468</v>
      </c>
    </row>
    <row r="18">
      <c r="A18" s="24"/>
      <c r="B18" s="20"/>
      <c r="C18" s="10"/>
      <c r="F18" s="22" t="s">
        <v>34</v>
      </c>
      <c r="G18" s="22" t="s">
        <v>34</v>
      </c>
      <c r="H18" s="22" t="s">
        <v>34</v>
      </c>
      <c r="I18" s="22" t="s">
        <v>34</v>
      </c>
      <c r="J18" s="22" t="s">
        <v>34</v>
      </c>
      <c r="K18" s="22" t="s">
        <v>34</v>
      </c>
      <c r="L18" s="22" t="s">
        <v>34</v>
      </c>
      <c r="M18" s="22" t="s">
        <v>34</v>
      </c>
      <c r="N18" s="22" t="s">
        <v>34</v>
      </c>
    </row>
    <row r="19">
      <c r="F19" s="23">
        <f>F17-O2</f>
        <v>56.226</v>
      </c>
      <c r="G19" s="23">
        <f>G17-O4</f>
        <v>1168.5678</v>
      </c>
      <c r="H19" s="23">
        <f>H17-O4</f>
        <v>78.7918</v>
      </c>
      <c r="I19" s="23">
        <f>I17-O4-H19</f>
        <v>799.22</v>
      </c>
      <c r="J19" s="23">
        <f>G19-H19-I19</f>
        <v>290.556</v>
      </c>
      <c r="K19" s="23">
        <f>K17-O4</f>
        <v>231.1618</v>
      </c>
      <c r="L19" s="23">
        <f>L17-O4</f>
        <v>51.7488</v>
      </c>
      <c r="M19" s="23">
        <f>IFS(M17&gt;0,M17-O4-L19,M17=0,0)</f>
        <v>76.631</v>
      </c>
      <c r="N19" s="23">
        <f>K19-L19-M19</f>
        <v>102.782</v>
      </c>
    </row>
    <row r="27">
      <c r="A27" s="3"/>
      <c r="B27" s="25"/>
      <c r="C27" s="3" t="s">
        <v>33</v>
      </c>
      <c r="D27" s="26"/>
      <c r="E27" s="26"/>
      <c r="F27" s="26"/>
      <c r="G27" s="3" t="s">
        <v>35</v>
      </c>
      <c r="H27" s="26"/>
      <c r="I27" s="26"/>
      <c r="J27" s="3"/>
      <c r="K27" s="26"/>
      <c r="L27" s="26"/>
      <c r="M27" s="26"/>
    </row>
    <row r="28">
      <c r="A28" s="3" t="s">
        <v>36</v>
      </c>
      <c r="B28" s="3" t="s">
        <v>37</v>
      </c>
      <c r="C28" s="1" t="s">
        <v>0</v>
      </c>
      <c r="D28" s="1" t="s">
        <v>15</v>
      </c>
      <c r="E28" s="1" t="s">
        <v>1</v>
      </c>
      <c r="F28" s="1" t="s">
        <v>16</v>
      </c>
      <c r="G28" s="3" t="s">
        <v>5</v>
      </c>
      <c r="H28" s="3" t="s">
        <v>6</v>
      </c>
      <c r="I28" s="3" t="s">
        <v>7</v>
      </c>
      <c r="J28" s="3" t="s">
        <v>9</v>
      </c>
      <c r="K28" s="3" t="s">
        <v>10</v>
      </c>
      <c r="L28" s="3" t="s">
        <v>11</v>
      </c>
      <c r="M28" s="3" t="s">
        <v>38</v>
      </c>
    </row>
    <row r="29">
      <c r="A29" s="27">
        <f>1464+304</f>
        <v>1768</v>
      </c>
      <c r="B29" s="27"/>
      <c r="C29" s="18">
        <f>AVERAGEA(B2:B11)</f>
        <v>0.506574</v>
      </c>
      <c r="D29" s="18">
        <f>B13</f>
        <v>0.000763041405</v>
      </c>
      <c r="E29" s="18">
        <f>AVERAGEA(C2:C11)</f>
        <v>0.7538</v>
      </c>
      <c r="F29" s="28">
        <f>IFS(C15&gt;0,C13,C15=0,0)</f>
        <v>0.001158397258</v>
      </c>
      <c r="G29" s="12">
        <f t="shared" ref="G29:I29" si="9">H19</f>
        <v>78.7918</v>
      </c>
      <c r="H29" s="12">
        <f t="shared" si="9"/>
        <v>799.22</v>
      </c>
      <c r="I29" s="12">
        <f t="shared" si="9"/>
        <v>290.556</v>
      </c>
      <c r="J29" s="12">
        <f t="shared" ref="J29:L29" si="10">L19</f>
        <v>51.7488</v>
      </c>
      <c r="K29" s="12">
        <f t="shared" si="10"/>
        <v>76.631</v>
      </c>
      <c r="L29" s="12">
        <f t="shared" si="10"/>
        <v>102.782</v>
      </c>
      <c r="M29" s="12">
        <f>K19+G19+F19</f>
        <v>1455.9556</v>
      </c>
    </row>
    <row r="35">
      <c r="H35" s="29"/>
      <c r="I35" s="29"/>
    </row>
    <row r="36">
      <c r="H36" s="29"/>
      <c r="I36" s="29"/>
    </row>
    <row r="37">
      <c r="H37" s="29"/>
      <c r="I37" s="29"/>
    </row>
    <row r="38">
      <c r="H38" s="29"/>
      <c r="I38" s="29"/>
    </row>
    <row r="39">
      <c r="H39" s="29"/>
      <c r="I39" s="29"/>
    </row>
    <row r="40">
      <c r="H40" s="29"/>
      <c r="I40" s="29"/>
    </row>
    <row r="41">
      <c r="H41" s="29"/>
      <c r="I41" s="29"/>
    </row>
    <row r="42">
      <c r="H42" s="29"/>
      <c r="I42" s="29"/>
    </row>
    <row r="43">
      <c r="H43" s="29"/>
      <c r="I43" s="29"/>
    </row>
    <row r="44">
      <c r="H44" s="30"/>
      <c r="I44" s="29"/>
    </row>
    <row r="45">
      <c r="H45" s="30"/>
      <c r="I45" s="30"/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0"/>
    <col customWidth="1" min="3" max="3" width="18.88"/>
    <col customWidth="1" min="4" max="4" width="15.13"/>
    <col customWidth="1" min="5" max="5" width="18.38"/>
    <col customWidth="1" min="6" max="6" width="16.88"/>
    <col customWidth="1" min="7" max="7" width="14.25"/>
    <col customWidth="1" min="8" max="8" width="15.88"/>
    <col customWidth="1" min="9" max="10" width="15.75"/>
    <col customWidth="1" min="11" max="11" width="14.38"/>
    <col customWidth="1" min="12" max="12" width="16.75"/>
    <col customWidth="1" min="13" max="13" width="17.75"/>
    <col customWidth="1" min="14" max="14" width="16.63"/>
    <col customWidth="1" min="15" max="15" width="17.38"/>
    <col customWidth="1" min="18" max="18" width="18.5"/>
  </cols>
  <sheetData>
    <row r="1">
      <c r="A1" s="1" t="s">
        <v>2</v>
      </c>
      <c r="B1" s="1" t="s">
        <v>0</v>
      </c>
      <c r="C1" s="1" t="s">
        <v>1</v>
      </c>
      <c r="E1" s="1" t="s">
        <v>2</v>
      </c>
      <c r="F1" s="2" t="s">
        <v>3</v>
      </c>
      <c r="G1" s="2" t="s">
        <v>4</v>
      </c>
      <c r="H1" s="2" t="s">
        <v>5</v>
      </c>
      <c r="I1" s="3" t="s">
        <v>6</v>
      </c>
      <c r="J1" s="3" t="s">
        <v>7</v>
      </c>
      <c r="K1" s="1" t="s">
        <v>8</v>
      </c>
      <c r="L1" s="2" t="s">
        <v>9</v>
      </c>
      <c r="M1" s="2" t="s">
        <v>10</v>
      </c>
      <c r="N1" s="2" t="s">
        <v>11</v>
      </c>
      <c r="O1" s="4" t="s">
        <v>12</v>
      </c>
      <c r="Q1" s="4" t="s">
        <v>12</v>
      </c>
      <c r="R1" s="4" t="s">
        <v>13</v>
      </c>
    </row>
    <row r="2">
      <c r="A2" s="5">
        <v>1.0</v>
      </c>
      <c r="B2" s="6">
        <v>1.13</v>
      </c>
      <c r="C2" s="6">
        <v>1.68</v>
      </c>
      <c r="E2" s="7">
        <v>1.0</v>
      </c>
      <c r="F2" s="8"/>
      <c r="G2" s="9">
        <v>1305.0</v>
      </c>
      <c r="H2" s="8">
        <v>330.0</v>
      </c>
      <c r="I2" s="6">
        <v>1134.3</v>
      </c>
      <c r="J2" s="10"/>
      <c r="K2" s="6">
        <v>419.0</v>
      </c>
      <c r="L2" s="6">
        <v>294.19</v>
      </c>
      <c r="M2" s="9">
        <v>368.0</v>
      </c>
      <c r="N2" s="11"/>
      <c r="O2" s="12">
        <f>AVERAGEA(Q2:Q11)</f>
        <v>246.876</v>
      </c>
      <c r="Q2" s="13">
        <v>246.38</v>
      </c>
      <c r="R2" s="13">
        <v>256.658</v>
      </c>
    </row>
    <row r="3">
      <c r="A3" s="5">
        <v>2.0</v>
      </c>
      <c r="B3" s="6">
        <v>1.13</v>
      </c>
      <c r="C3" s="6">
        <v>1.68</v>
      </c>
      <c r="E3" s="7">
        <v>2.0</v>
      </c>
      <c r="F3" s="8"/>
      <c r="G3" s="8">
        <v>1301.0</v>
      </c>
      <c r="H3" s="8">
        <v>337.0</v>
      </c>
      <c r="I3" s="6">
        <v>1126.9</v>
      </c>
      <c r="J3" s="14"/>
      <c r="K3" s="6">
        <v>418.0</v>
      </c>
      <c r="L3" s="6">
        <v>295.0</v>
      </c>
      <c r="M3" s="9">
        <v>367.0</v>
      </c>
      <c r="N3" s="12"/>
      <c r="O3" s="3"/>
      <c r="Q3" s="13">
        <v>246.68</v>
      </c>
      <c r="R3" s="13">
        <v>255.824</v>
      </c>
    </row>
    <row r="4">
      <c r="A4" s="5">
        <v>3.0</v>
      </c>
      <c r="B4" s="6">
        <v>1.13</v>
      </c>
      <c r="C4" s="6">
        <v>1.68</v>
      </c>
      <c r="E4" s="7">
        <v>3.0</v>
      </c>
      <c r="F4" s="8"/>
      <c r="G4" s="8">
        <v>1298.0</v>
      </c>
      <c r="H4" s="8">
        <v>331.8</v>
      </c>
      <c r="I4" s="6">
        <v>1128.8</v>
      </c>
      <c r="J4" s="14"/>
      <c r="K4" s="6">
        <v>418.0</v>
      </c>
      <c r="L4" s="6">
        <v>294.8</v>
      </c>
      <c r="M4" s="9">
        <v>373.0</v>
      </c>
      <c r="N4" s="12"/>
      <c r="O4" s="12"/>
      <c r="Q4" s="13">
        <v>247.0</v>
      </c>
      <c r="R4" s="13">
        <v>256.19</v>
      </c>
    </row>
    <row r="5">
      <c r="A5" s="5">
        <v>4.0</v>
      </c>
      <c r="B5" s="6">
        <v>1.14</v>
      </c>
      <c r="C5" s="6">
        <v>1.69</v>
      </c>
      <c r="E5" s="7">
        <v>4.0</v>
      </c>
      <c r="F5" s="8"/>
      <c r="G5" s="8">
        <v>1302.0</v>
      </c>
      <c r="H5" s="8">
        <v>333.0</v>
      </c>
      <c r="I5" s="6">
        <v>1128.6</v>
      </c>
      <c r="J5" s="14"/>
      <c r="K5" s="6">
        <v>419.0</v>
      </c>
      <c r="L5" s="6">
        <v>297.8</v>
      </c>
      <c r="M5" s="9">
        <v>367.0</v>
      </c>
      <c r="N5" s="12"/>
      <c r="O5" s="15"/>
      <c r="Q5" s="13">
        <v>247.5</v>
      </c>
      <c r="R5" s="13">
        <v>250.46</v>
      </c>
    </row>
    <row r="6">
      <c r="A6" s="5">
        <v>5.0</v>
      </c>
      <c r="B6" s="6">
        <v>1.14</v>
      </c>
      <c r="C6" s="6">
        <v>1.69</v>
      </c>
      <c r="E6" s="7">
        <v>5.0</v>
      </c>
      <c r="F6" s="8"/>
      <c r="G6" s="8">
        <v>1300.0</v>
      </c>
      <c r="H6" s="8">
        <v>331.5</v>
      </c>
      <c r="I6" s="6">
        <v>1129.0</v>
      </c>
      <c r="J6" s="14"/>
      <c r="K6" s="6">
        <v>426.0</v>
      </c>
      <c r="L6" s="6">
        <v>295.0</v>
      </c>
      <c r="M6" s="9">
        <v>368.0</v>
      </c>
      <c r="N6" s="12"/>
      <c r="O6" s="14"/>
      <c r="Q6" s="13">
        <v>246.4</v>
      </c>
      <c r="R6" s="13">
        <v>251.84</v>
      </c>
    </row>
    <row r="7">
      <c r="A7" s="5">
        <v>6.0</v>
      </c>
      <c r="B7" s="6">
        <v>1.13</v>
      </c>
      <c r="C7" s="6">
        <v>1.68</v>
      </c>
      <c r="E7" s="7">
        <v>6.0</v>
      </c>
      <c r="F7" s="8"/>
      <c r="G7" s="8">
        <v>1303.0</v>
      </c>
      <c r="H7" s="8">
        <v>335.0</v>
      </c>
      <c r="I7" s="6">
        <v>1128.6</v>
      </c>
      <c r="J7" s="14"/>
      <c r="K7" s="6">
        <v>419.0</v>
      </c>
      <c r="L7" s="6">
        <v>294.5</v>
      </c>
      <c r="M7" s="9">
        <v>367.0</v>
      </c>
      <c r="N7" s="12"/>
      <c r="Q7" s="13">
        <v>247.3</v>
      </c>
      <c r="R7" s="13">
        <v>250.71</v>
      </c>
    </row>
    <row r="8">
      <c r="A8" s="5">
        <v>7.0</v>
      </c>
      <c r="B8" s="6">
        <v>1.13</v>
      </c>
      <c r="C8" s="6">
        <v>1.68</v>
      </c>
      <c r="E8" s="7">
        <v>7.0</v>
      </c>
      <c r="F8" s="8"/>
      <c r="G8" s="8">
        <v>1298.7</v>
      </c>
      <c r="H8" s="8">
        <v>331.8</v>
      </c>
      <c r="I8" s="6">
        <v>1131.0</v>
      </c>
      <c r="J8" s="14"/>
      <c r="K8" s="6">
        <v>419.0</v>
      </c>
      <c r="L8" s="6">
        <v>294.0</v>
      </c>
      <c r="M8" s="9">
        <v>366.99</v>
      </c>
      <c r="N8" s="12"/>
      <c r="Q8" s="13">
        <v>248.56</v>
      </c>
      <c r="R8" s="13">
        <v>257.78</v>
      </c>
    </row>
    <row r="9">
      <c r="A9" s="5">
        <v>8.0</v>
      </c>
      <c r="B9" s="6">
        <v>1.13</v>
      </c>
      <c r="C9" s="6">
        <v>1.68</v>
      </c>
      <c r="E9" s="7">
        <v>8.0</v>
      </c>
      <c r="F9" s="8"/>
      <c r="G9" s="8">
        <v>1306.8</v>
      </c>
      <c r="H9" s="8">
        <v>333.0</v>
      </c>
      <c r="I9" s="6">
        <v>1130.4</v>
      </c>
      <c r="J9" s="14"/>
      <c r="K9" s="6">
        <v>412.0</v>
      </c>
      <c r="L9" s="6">
        <v>294.0</v>
      </c>
      <c r="M9" s="9">
        <v>368.0</v>
      </c>
      <c r="N9" s="16"/>
      <c r="Q9" s="13">
        <v>244.0</v>
      </c>
      <c r="R9" s="13">
        <v>257.7</v>
      </c>
    </row>
    <row r="10">
      <c r="A10" s="5">
        <v>9.0</v>
      </c>
      <c r="B10" s="6">
        <v>1.13</v>
      </c>
      <c r="C10" s="6">
        <v>1.68</v>
      </c>
      <c r="E10" s="7">
        <v>9.0</v>
      </c>
      <c r="F10" s="16"/>
      <c r="G10" s="8">
        <v>1299.0</v>
      </c>
      <c r="H10" s="8">
        <v>334.5</v>
      </c>
      <c r="I10" s="6">
        <v>1129.0</v>
      </c>
      <c r="J10" s="14"/>
      <c r="K10" s="6">
        <v>414.0</v>
      </c>
      <c r="L10" s="6">
        <v>295.0</v>
      </c>
      <c r="M10" s="9">
        <v>367.5</v>
      </c>
      <c r="N10" s="16"/>
      <c r="Q10" s="13">
        <v>246.98</v>
      </c>
      <c r="R10" s="13">
        <v>255.86</v>
      </c>
    </row>
    <row r="11">
      <c r="A11" s="5">
        <v>10.0</v>
      </c>
      <c r="B11" s="6">
        <v>1.14</v>
      </c>
      <c r="C11" s="6">
        <v>1.69</v>
      </c>
      <c r="E11" s="7">
        <v>10.0</v>
      </c>
      <c r="F11" s="12"/>
      <c r="G11" s="8">
        <v>1303.6</v>
      </c>
      <c r="H11" s="8">
        <v>334.0</v>
      </c>
      <c r="I11" s="6">
        <v>1127.6</v>
      </c>
      <c r="J11" s="14"/>
      <c r="K11" s="6">
        <v>418.0</v>
      </c>
      <c r="L11" s="6">
        <v>295.4</v>
      </c>
      <c r="M11" s="9">
        <v>366.66</v>
      </c>
      <c r="N11" s="16"/>
      <c r="Q11" s="13">
        <v>247.96</v>
      </c>
      <c r="R11" s="13">
        <v>257.86</v>
      </c>
    </row>
    <row r="12">
      <c r="B12" s="1" t="s">
        <v>15</v>
      </c>
      <c r="C12" s="1" t="s">
        <v>16</v>
      </c>
      <c r="F12" s="3" t="s">
        <v>17</v>
      </c>
      <c r="G12" s="1" t="s">
        <v>18</v>
      </c>
      <c r="H12" s="3" t="s">
        <v>19</v>
      </c>
      <c r="I12" s="3" t="s">
        <v>20</v>
      </c>
      <c r="K12" s="3" t="s">
        <v>21</v>
      </c>
      <c r="L12" s="3" t="s">
        <v>22</v>
      </c>
      <c r="M12" s="3" t="s">
        <v>23</v>
      </c>
      <c r="N12" s="2"/>
    </row>
    <row r="13">
      <c r="A13" s="17"/>
      <c r="B13" s="18">
        <f t="shared" ref="B13:C13" si="1">_xlfn.CONFIDENCE.T(0.05,B15,10)</f>
        <v>0.003455502144</v>
      </c>
      <c r="C13" s="18">
        <f t="shared" si="1"/>
        <v>0.003455502144</v>
      </c>
      <c r="F13" s="18" t="str">
        <f t="shared" ref="F13:I13" si="2">STDEV(F2:F11)</f>
        <v>#DIV/0!</v>
      </c>
      <c r="G13" s="18">
        <f t="shared" si="2"/>
        <v>2.899214453</v>
      </c>
      <c r="H13" s="18">
        <f t="shared" si="2"/>
        <v>2.030982247</v>
      </c>
      <c r="I13" s="12">
        <f t="shared" si="2"/>
        <v>2.082092964</v>
      </c>
      <c r="K13" s="18">
        <f t="shared" ref="K13:M13" si="3">STDEV(K2:K11)</f>
        <v>3.645392831</v>
      </c>
      <c r="L13" s="18">
        <f t="shared" si="3"/>
        <v>1.102345479</v>
      </c>
      <c r="M13" s="18">
        <f t="shared" si="3"/>
        <v>1.855725375</v>
      </c>
      <c r="N13" s="19"/>
    </row>
    <row r="14">
      <c r="A14" s="20"/>
      <c r="B14" s="1" t="s">
        <v>24</v>
      </c>
      <c r="C14" s="1" t="s">
        <v>25</v>
      </c>
      <c r="F14" s="3" t="s">
        <v>26</v>
      </c>
      <c r="G14" s="1" t="s">
        <v>27</v>
      </c>
      <c r="H14" s="3" t="s">
        <v>28</v>
      </c>
      <c r="I14" s="3" t="s">
        <v>29</v>
      </c>
      <c r="K14" s="21" t="s">
        <v>30</v>
      </c>
      <c r="L14" s="2" t="s">
        <v>31</v>
      </c>
      <c r="M14" s="2" t="s">
        <v>32</v>
      </c>
    </row>
    <row r="15">
      <c r="A15" s="20"/>
      <c r="B15" s="18">
        <f t="shared" ref="B15:C15" si="4">STDEV(B2:B11)</f>
        <v>0.004830458915</v>
      </c>
      <c r="C15" s="18">
        <f t="shared" si="4"/>
        <v>0.004830458915</v>
      </c>
      <c r="F15" s="18" t="str">
        <f t="shared" ref="F15:I15" si="5">_xlfn.CONFIDENCE.T(0.05,F13,10)</f>
        <v>#DIV/0!</v>
      </c>
      <c r="G15" s="18">
        <f t="shared" si="5"/>
        <v>2.073973081</v>
      </c>
      <c r="H15" s="18">
        <f t="shared" si="5"/>
        <v>1.452877177</v>
      </c>
      <c r="I15" s="18">
        <f t="shared" si="5"/>
        <v>1.489439581</v>
      </c>
      <c r="K15" s="19">
        <f t="shared" ref="K15:M15" si="6">_xlfn.CONFIDENCE.T(0.05,K13,10)</f>
        <v>2.607756936</v>
      </c>
      <c r="L15" s="19">
        <f t="shared" si="6"/>
        <v>0.7885704513</v>
      </c>
      <c r="M15" s="19">
        <f t="shared" si="6"/>
        <v>1.327505962</v>
      </c>
    </row>
    <row r="16">
      <c r="A16" s="20"/>
      <c r="B16" s="20"/>
      <c r="C16" s="10"/>
      <c r="F16" s="22" t="s">
        <v>33</v>
      </c>
      <c r="G16" s="22" t="s">
        <v>33</v>
      </c>
      <c r="H16" s="22" t="s">
        <v>33</v>
      </c>
      <c r="I16" s="22" t="s">
        <v>33</v>
      </c>
      <c r="K16" s="22" t="s">
        <v>33</v>
      </c>
      <c r="L16" s="22" t="s">
        <v>33</v>
      </c>
      <c r="M16" s="22" t="s">
        <v>33</v>
      </c>
    </row>
    <row r="17">
      <c r="A17" s="20"/>
      <c r="B17" s="20"/>
      <c r="C17" s="10"/>
      <c r="F17" s="23" t="str">
        <f t="shared" ref="F17:I17" si="7">AVERAGEA(F2:F11)</f>
        <v>#DIV/0!</v>
      </c>
      <c r="G17" s="23">
        <f t="shared" si="7"/>
        <v>1301.71</v>
      </c>
      <c r="H17" s="23">
        <f t="shared" si="7"/>
        <v>333.16</v>
      </c>
      <c r="I17" s="23">
        <f t="shared" si="7"/>
        <v>1129.42</v>
      </c>
      <c r="K17" s="23">
        <f t="shared" ref="K17:M17" si="8">AVERAGEA(K2:K11)</f>
        <v>418.2</v>
      </c>
      <c r="L17" s="23">
        <f t="shared" si="8"/>
        <v>294.969</v>
      </c>
      <c r="M17" s="23">
        <f t="shared" si="8"/>
        <v>367.915</v>
      </c>
    </row>
    <row r="18">
      <c r="A18" s="20"/>
      <c r="B18" s="20"/>
      <c r="C18" s="10"/>
      <c r="F18" s="22" t="s">
        <v>34</v>
      </c>
      <c r="G18" s="22" t="s">
        <v>34</v>
      </c>
      <c r="H18" s="22" t="s">
        <v>34</v>
      </c>
      <c r="I18" s="22" t="s">
        <v>34</v>
      </c>
      <c r="J18" s="22" t="s">
        <v>34</v>
      </c>
      <c r="K18" s="22" t="s">
        <v>34</v>
      </c>
      <c r="L18" s="22" t="s">
        <v>34</v>
      </c>
      <c r="M18" s="22" t="s">
        <v>34</v>
      </c>
      <c r="N18" s="22" t="s">
        <v>34</v>
      </c>
    </row>
    <row r="19">
      <c r="F19" s="23" t="str">
        <f>F17-O2</f>
        <v>#DIV/0!</v>
      </c>
      <c r="G19" s="23">
        <f>G17-O2</f>
        <v>1054.834</v>
      </c>
      <c r="H19" s="23">
        <f>H17-O2</f>
        <v>86.284</v>
      </c>
      <c r="I19" s="23">
        <f>I17-O2-H19</f>
        <v>796.26</v>
      </c>
      <c r="J19" s="23">
        <f>G19-H19-I19</f>
        <v>172.29</v>
      </c>
      <c r="K19" s="23">
        <f>K17-O2</f>
        <v>171.324</v>
      </c>
      <c r="L19" s="23">
        <f>L17-O2</f>
        <v>48.093</v>
      </c>
      <c r="M19" s="23">
        <f>IFS(M17&gt;0,M17-O2-L19,M17=0,0)</f>
        <v>72.946</v>
      </c>
      <c r="N19" s="23">
        <f>K19-L19-M19</f>
        <v>50.285</v>
      </c>
    </row>
    <row r="27">
      <c r="A27" s="3"/>
      <c r="B27" s="25"/>
      <c r="C27" s="3" t="s">
        <v>33</v>
      </c>
      <c r="D27" s="26"/>
      <c r="E27" s="26"/>
      <c r="F27" s="26"/>
      <c r="G27" s="3" t="s">
        <v>35</v>
      </c>
      <c r="H27" s="26"/>
      <c r="I27" s="26"/>
      <c r="J27" s="3"/>
      <c r="K27" s="26"/>
      <c r="L27" s="26"/>
      <c r="M27" s="26"/>
    </row>
    <row r="28">
      <c r="A28" s="3" t="s">
        <v>36</v>
      </c>
      <c r="B28" s="3" t="s">
        <v>37</v>
      </c>
      <c r="C28" s="1" t="s">
        <v>0</v>
      </c>
      <c r="D28" s="1" t="s">
        <v>15</v>
      </c>
      <c r="E28" s="1" t="s">
        <v>1</v>
      </c>
      <c r="F28" s="1" t="s">
        <v>16</v>
      </c>
      <c r="G28" s="3" t="s">
        <v>5</v>
      </c>
      <c r="H28" s="3" t="s">
        <v>6</v>
      </c>
      <c r="I28" s="3" t="s">
        <v>7</v>
      </c>
      <c r="J28" s="3" t="s">
        <v>9</v>
      </c>
      <c r="K28" s="3" t="s">
        <v>10</v>
      </c>
      <c r="L28" s="3" t="s">
        <v>11</v>
      </c>
      <c r="M28" s="3" t="s">
        <v>38</v>
      </c>
    </row>
    <row r="29">
      <c r="A29" s="27">
        <f>1808+259</f>
        <v>2067</v>
      </c>
      <c r="B29" s="27">
        <v>200.0</v>
      </c>
      <c r="C29" s="18">
        <f>AVERAGEA(B2:B11)</f>
        <v>1.133</v>
      </c>
      <c r="D29" s="18">
        <f>B13</f>
        <v>0.003455502144</v>
      </c>
      <c r="E29" s="18">
        <f>AVERAGEA(C2:C11)</f>
        <v>1.683</v>
      </c>
      <c r="F29" s="28">
        <f>IFS(C15&gt;0,C13,C15=0,0)</f>
        <v>0.003455502144</v>
      </c>
      <c r="G29" s="12">
        <f t="shared" ref="G29:I29" si="9">H19</f>
        <v>86.284</v>
      </c>
      <c r="H29" s="12">
        <f t="shared" si="9"/>
        <v>796.26</v>
      </c>
      <c r="I29" s="12">
        <f t="shared" si="9"/>
        <v>172.29</v>
      </c>
      <c r="J29" s="12">
        <f t="shared" ref="J29:L29" si="10">L19</f>
        <v>48.093</v>
      </c>
      <c r="K29" s="12">
        <f t="shared" si="10"/>
        <v>72.946</v>
      </c>
      <c r="L29" s="12">
        <f t="shared" si="10"/>
        <v>50.285</v>
      </c>
      <c r="M29" s="12">
        <f>K19+G19</f>
        <v>1226.158</v>
      </c>
    </row>
    <row r="32">
      <c r="A32" s="3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0"/>
    <col customWidth="1" min="3" max="3" width="18.88"/>
    <col customWidth="1" min="4" max="4" width="15.13"/>
    <col customWidth="1" min="5" max="5" width="18.38"/>
    <col customWidth="1" min="6" max="6" width="16.88"/>
    <col customWidth="1" min="7" max="7" width="14.25"/>
    <col customWidth="1" min="8" max="8" width="15.88"/>
    <col customWidth="1" min="9" max="10" width="15.75"/>
    <col customWidth="1" min="11" max="11" width="14.38"/>
    <col customWidth="1" min="12" max="12" width="16.75"/>
    <col customWidth="1" min="13" max="13" width="17.75"/>
    <col customWidth="1" min="14" max="14" width="16.63"/>
    <col customWidth="1" min="15" max="15" width="17.38"/>
    <col customWidth="1" min="18" max="18" width="18.5"/>
  </cols>
  <sheetData>
    <row r="1">
      <c r="A1" s="1" t="s">
        <v>2</v>
      </c>
      <c r="B1" s="1" t="s">
        <v>0</v>
      </c>
      <c r="C1" s="1" t="s">
        <v>1</v>
      </c>
      <c r="E1" s="1" t="s">
        <v>2</v>
      </c>
      <c r="F1" s="2" t="s">
        <v>3</v>
      </c>
      <c r="G1" s="2" t="s">
        <v>4</v>
      </c>
      <c r="H1" s="2" t="s">
        <v>5</v>
      </c>
      <c r="I1" s="3" t="s">
        <v>6</v>
      </c>
      <c r="J1" s="3" t="s">
        <v>7</v>
      </c>
      <c r="K1" s="1" t="s">
        <v>8</v>
      </c>
      <c r="L1" s="2" t="s">
        <v>9</v>
      </c>
      <c r="M1" s="2" t="s">
        <v>10</v>
      </c>
      <c r="N1" s="2" t="s">
        <v>11</v>
      </c>
      <c r="O1" s="4" t="s">
        <v>12</v>
      </c>
      <c r="Q1" s="4" t="s">
        <v>12</v>
      </c>
      <c r="R1" s="4" t="s">
        <v>13</v>
      </c>
    </row>
    <row r="2">
      <c r="A2" s="5">
        <v>1.0</v>
      </c>
      <c r="B2" s="6">
        <v>1.26</v>
      </c>
      <c r="C2" s="6">
        <v>1.88</v>
      </c>
      <c r="E2" s="7">
        <v>1.0</v>
      </c>
      <c r="F2" s="8"/>
      <c r="G2" s="9">
        <v>1182.8</v>
      </c>
      <c r="H2" s="8"/>
      <c r="I2" s="6"/>
      <c r="J2" s="10"/>
      <c r="K2" s="6">
        <v>419.0</v>
      </c>
      <c r="L2" s="6">
        <v>294.19</v>
      </c>
      <c r="M2" s="9">
        <v>368.0</v>
      </c>
      <c r="N2" s="11"/>
      <c r="O2" s="12">
        <f>AVERAGEA(Q2:Q11)</f>
        <v>246.876</v>
      </c>
      <c r="Q2" s="13">
        <v>246.38</v>
      </c>
      <c r="R2" s="13">
        <v>256.658</v>
      </c>
    </row>
    <row r="3">
      <c r="A3" s="5">
        <v>2.0</v>
      </c>
      <c r="B3" s="6">
        <v>1.27</v>
      </c>
      <c r="C3" s="6">
        <v>1.89</v>
      </c>
      <c r="E3" s="7">
        <v>2.0</v>
      </c>
      <c r="F3" s="8"/>
      <c r="G3" s="8">
        <v>1172.0</v>
      </c>
      <c r="H3" s="8"/>
      <c r="I3" s="6"/>
      <c r="J3" s="14"/>
      <c r="K3" s="6">
        <v>418.0</v>
      </c>
      <c r="L3" s="6">
        <v>295.0</v>
      </c>
      <c r="M3" s="9">
        <v>367.0</v>
      </c>
      <c r="N3" s="12"/>
      <c r="O3" s="3"/>
      <c r="Q3" s="13">
        <v>246.68</v>
      </c>
      <c r="R3" s="13">
        <v>255.824</v>
      </c>
    </row>
    <row r="4">
      <c r="A4" s="5">
        <v>3.0</v>
      </c>
      <c r="B4" s="6">
        <v>1.27</v>
      </c>
      <c r="C4" s="6">
        <v>1.89</v>
      </c>
      <c r="E4" s="7">
        <v>3.0</v>
      </c>
      <c r="F4" s="8"/>
      <c r="G4" s="8">
        <v>1177.0</v>
      </c>
      <c r="H4" s="8"/>
      <c r="I4" s="6"/>
      <c r="J4" s="14"/>
      <c r="K4" s="6">
        <v>418.0</v>
      </c>
      <c r="L4" s="6">
        <v>294.8</v>
      </c>
      <c r="M4" s="9">
        <v>373.0</v>
      </c>
      <c r="N4" s="12"/>
      <c r="O4" s="12"/>
      <c r="Q4" s="13">
        <v>247.0</v>
      </c>
      <c r="R4" s="13">
        <v>256.19</v>
      </c>
    </row>
    <row r="5">
      <c r="A5" s="5">
        <v>4.0</v>
      </c>
      <c r="B5" s="6">
        <v>1.27</v>
      </c>
      <c r="C5" s="6">
        <v>1.89</v>
      </c>
      <c r="E5" s="7">
        <v>4.0</v>
      </c>
      <c r="F5" s="8"/>
      <c r="G5" s="8">
        <v>1177.0</v>
      </c>
      <c r="H5" s="8"/>
      <c r="I5" s="6"/>
      <c r="J5" s="14"/>
      <c r="K5" s="6">
        <v>419.0</v>
      </c>
      <c r="L5" s="6">
        <v>297.8</v>
      </c>
      <c r="M5" s="9">
        <v>367.0</v>
      </c>
      <c r="N5" s="12"/>
      <c r="O5" s="15"/>
      <c r="Q5" s="13">
        <v>247.5</v>
      </c>
      <c r="R5" s="13">
        <v>250.46</v>
      </c>
    </row>
    <row r="6">
      <c r="A6" s="5">
        <v>5.0</v>
      </c>
      <c r="B6" s="6">
        <v>1.27</v>
      </c>
      <c r="C6" s="6">
        <v>1.89</v>
      </c>
      <c r="E6" s="7">
        <v>5.0</v>
      </c>
      <c r="F6" s="8"/>
      <c r="G6" s="8">
        <v>1188.8</v>
      </c>
      <c r="H6" s="8"/>
      <c r="I6" s="6"/>
      <c r="J6" s="14"/>
      <c r="K6" s="6">
        <v>426.0</v>
      </c>
      <c r="L6" s="6">
        <v>295.0</v>
      </c>
      <c r="M6" s="9">
        <v>368.0</v>
      </c>
      <c r="N6" s="12"/>
      <c r="O6" s="14"/>
      <c r="Q6" s="13">
        <v>246.4</v>
      </c>
      <c r="R6" s="13">
        <v>251.84</v>
      </c>
    </row>
    <row r="7">
      <c r="A7" s="5">
        <v>6.0</v>
      </c>
      <c r="B7" s="6">
        <v>1.27</v>
      </c>
      <c r="C7" s="6">
        <v>1.88</v>
      </c>
      <c r="E7" s="7">
        <v>6.0</v>
      </c>
      <c r="F7" s="8"/>
      <c r="G7" s="8">
        <v>1192.0</v>
      </c>
      <c r="H7" s="8"/>
      <c r="I7" s="6"/>
      <c r="J7" s="14"/>
      <c r="K7" s="6">
        <v>419.0</v>
      </c>
      <c r="L7" s="6">
        <v>294.5</v>
      </c>
      <c r="M7" s="9">
        <v>367.0</v>
      </c>
      <c r="N7" s="12"/>
      <c r="Q7" s="13">
        <v>247.3</v>
      </c>
      <c r="R7" s="13">
        <v>250.71</v>
      </c>
    </row>
    <row r="8">
      <c r="A8" s="5">
        <v>7.0</v>
      </c>
      <c r="B8" s="6">
        <v>1.27</v>
      </c>
      <c r="C8" s="6">
        <v>1.9</v>
      </c>
      <c r="E8" s="7">
        <v>7.0</v>
      </c>
      <c r="F8" s="8"/>
      <c r="G8" s="8">
        <v>1174.0</v>
      </c>
      <c r="H8" s="8"/>
      <c r="I8" s="6"/>
      <c r="J8" s="14"/>
      <c r="K8" s="6">
        <v>419.0</v>
      </c>
      <c r="L8" s="6">
        <v>294.0</v>
      </c>
      <c r="M8" s="9">
        <v>366.99</v>
      </c>
      <c r="N8" s="12"/>
      <c r="Q8" s="13">
        <v>248.56</v>
      </c>
      <c r="R8" s="13">
        <v>257.78</v>
      </c>
    </row>
    <row r="9">
      <c r="A9" s="5">
        <v>8.0</v>
      </c>
      <c r="B9" s="6">
        <v>1.27</v>
      </c>
      <c r="C9" s="6">
        <v>1.89</v>
      </c>
      <c r="E9" s="7">
        <v>8.0</v>
      </c>
      <c r="F9" s="8"/>
      <c r="G9" s="8">
        <v>1176.0</v>
      </c>
      <c r="H9" s="8"/>
      <c r="I9" s="6"/>
      <c r="J9" s="14"/>
      <c r="K9" s="6">
        <v>412.0</v>
      </c>
      <c r="L9" s="6">
        <v>294.0</v>
      </c>
      <c r="M9" s="9">
        <v>368.0</v>
      </c>
      <c r="N9" s="16"/>
      <c r="Q9" s="13">
        <v>244.0</v>
      </c>
      <c r="R9" s="13">
        <v>257.7</v>
      </c>
    </row>
    <row r="10">
      <c r="A10" s="5">
        <v>9.0</v>
      </c>
      <c r="B10" s="6">
        <v>1.27</v>
      </c>
      <c r="C10" s="6">
        <v>1.89</v>
      </c>
      <c r="E10" s="7">
        <v>9.0</v>
      </c>
      <c r="F10" s="16"/>
      <c r="G10" s="8">
        <v>1181.0</v>
      </c>
      <c r="H10" s="8"/>
      <c r="I10" s="6"/>
      <c r="J10" s="14"/>
      <c r="K10" s="6">
        <v>414.0</v>
      </c>
      <c r="L10" s="6">
        <v>295.0</v>
      </c>
      <c r="M10" s="9">
        <v>367.5</v>
      </c>
      <c r="N10" s="16"/>
      <c r="Q10" s="13">
        <v>246.98</v>
      </c>
      <c r="R10" s="13">
        <v>255.86</v>
      </c>
    </row>
    <row r="11">
      <c r="A11" s="5">
        <v>10.0</v>
      </c>
      <c r="B11" s="6">
        <v>1.27</v>
      </c>
      <c r="C11" s="6">
        <v>1.89</v>
      </c>
      <c r="E11" s="7">
        <v>10.0</v>
      </c>
      <c r="F11" s="12"/>
      <c r="G11" s="8">
        <v>1176.0</v>
      </c>
      <c r="H11" s="8"/>
      <c r="I11" s="6"/>
      <c r="J11" s="14"/>
      <c r="K11" s="6">
        <v>418.0</v>
      </c>
      <c r="L11" s="6">
        <v>295.4</v>
      </c>
      <c r="M11" s="9">
        <v>366.66</v>
      </c>
      <c r="N11" s="16"/>
      <c r="Q11" s="13">
        <v>247.96</v>
      </c>
      <c r="R11" s="13">
        <v>257.86</v>
      </c>
    </row>
    <row r="12">
      <c r="B12" s="1" t="s">
        <v>15</v>
      </c>
      <c r="C12" s="1" t="s">
        <v>16</v>
      </c>
      <c r="F12" s="3" t="s">
        <v>17</v>
      </c>
      <c r="G12" s="1" t="s">
        <v>18</v>
      </c>
      <c r="H12" s="3" t="s">
        <v>19</v>
      </c>
      <c r="I12" s="3" t="s">
        <v>20</v>
      </c>
      <c r="K12" s="3" t="s">
        <v>21</v>
      </c>
      <c r="L12" s="3" t="s">
        <v>22</v>
      </c>
      <c r="M12" s="3" t="s">
        <v>23</v>
      </c>
      <c r="N12" s="2"/>
    </row>
    <row r="13">
      <c r="A13" s="17"/>
      <c r="B13" s="18">
        <f t="shared" ref="B13:C13" si="1">_xlfn.CONFIDENCE.T(0.05,B15,10)</f>
        <v>0.002262157163</v>
      </c>
      <c r="C13" s="18">
        <f t="shared" si="1"/>
        <v>0.00406069638</v>
      </c>
      <c r="F13" s="18" t="str">
        <f t="shared" ref="F13:I13" si="2">STDEV(F2:F11)</f>
        <v>#DIV/0!</v>
      </c>
      <c r="G13" s="18">
        <f t="shared" si="2"/>
        <v>6.490368933</v>
      </c>
      <c r="H13" s="18" t="str">
        <f t="shared" si="2"/>
        <v>#DIV/0!</v>
      </c>
      <c r="I13" s="12" t="str">
        <f t="shared" si="2"/>
        <v>#DIV/0!</v>
      </c>
      <c r="K13" s="18">
        <f t="shared" ref="K13:M13" si="3">STDEV(K2:K11)</f>
        <v>3.645392831</v>
      </c>
      <c r="L13" s="18">
        <f t="shared" si="3"/>
        <v>1.102345479</v>
      </c>
      <c r="M13" s="18">
        <f t="shared" si="3"/>
        <v>1.855725375</v>
      </c>
      <c r="N13" s="19"/>
    </row>
    <row r="14">
      <c r="A14" s="20"/>
      <c r="B14" s="1" t="s">
        <v>24</v>
      </c>
      <c r="C14" s="1" t="s">
        <v>25</v>
      </c>
      <c r="F14" s="3" t="s">
        <v>26</v>
      </c>
      <c r="G14" s="1" t="s">
        <v>27</v>
      </c>
      <c r="H14" s="3" t="s">
        <v>28</v>
      </c>
      <c r="I14" s="3" t="s">
        <v>29</v>
      </c>
      <c r="K14" s="21" t="s">
        <v>30</v>
      </c>
      <c r="L14" s="2" t="s">
        <v>31</v>
      </c>
      <c r="M14" s="2" t="s">
        <v>32</v>
      </c>
    </row>
    <row r="15">
      <c r="A15" s="20"/>
      <c r="B15" s="18">
        <f t="shared" ref="B15:C15" si="4">STDEV(B2:B11)</f>
        <v>0.00316227766</v>
      </c>
      <c r="C15" s="18">
        <f t="shared" si="4"/>
        <v>0.005676462122</v>
      </c>
      <c r="F15" s="18" t="str">
        <f t="shared" ref="F15:I15" si="5">_xlfn.CONFIDENCE.T(0.05,F13,10)</f>
        <v>#DIV/0!</v>
      </c>
      <c r="G15" s="18">
        <f t="shared" si="5"/>
        <v>4.642930239</v>
      </c>
      <c r="H15" s="18" t="str">
        <f t="shared" si="5"/>
        <v>#DIV/0!</v>
      </c>
      <c r="I15" s="18" t="str">
        <f t="shared" si="5"/>
        <v>#DIV/0!</v>
      </c>
      <c r="K15" s="19">
        <f t="shared" ref="K15:M15" si="6">_xlfn.CONFIDENCE.T(0.05,K13,10)</f>
        <v>2.607756936</v>
      </c>
      <c r="L15" s="19">
        <f t="shared" si="6"/>
        <v>0.7885704513</v>
      </c>
      <c r="M15" s="19">
        <f t="shared" si="6"/>
        <v>1.327505962</v>
      </c>
    </row>
    <row r="16">
      <c r="A16" s="20"/>
      <c r="B16" s="20"/>
      <c r="C16" s="10"/>
      <c r="F16" s="22" t="s">
        <v>33</v>
      </c>
      <c r="G16" s="22" t="s">
        <v>33</v>
      </c>
      <c r="H16" s="22" t="s">
        <v>33</v>
      </c>
      <c r="I16" s="22" t="s">
        <v>33</v>
      </c>
      <c r="K16" s="22" t="s">
        <v>33</v>
      </c>
      <c r="L16" s="22" t="s">
        <v>33</v>
      </c>
      <c r="M16" s="22" t="s">
        <v>33</v>
      </c>
    </row>
    <row r="17">
      <c r="A17" s="20"/>
      <c r="B17" s="20"/>
      <c r="C17" s="10"/>
      <c r="F17" s="23" t="str">
        <f t="shared" ref="F17:I17" si="7">AVERAGEA(F2:F11)</f>
        <v>#DIV/0!</v>
      </c>
      <c r="G17" s="23">
        <f t="shared" si="7"/>
        <v>1179.66</v>
      </c>
      <c r="H17" s="23" t="str">
        <f t="shared" si="7"/>
        <v>#DIV/0!</v>
      </c>
      <c r="I17" s="23" t="str">
        <f t="shared" si="7"/>
        <v>#DIV/0!</v>
      </c>
      <c r="K17" s="23">
        <f t="shared" ref="K17:M17" si="8">AVERAGEA(K2:K11)</f>
        <v>418.2</v>
      </c>
      <c r="L17" s="23">
        <f t="shared" si="8"/>
        <v>294.969</v>
      </c>
      <c r="M17" s="23">
        <f t="shared" si="8"/>
        <v>367.915</v>
      </c>
    </row>
    <row r="18">
      <c r="A18" s="20"/>
      <c r="B18" s="20"/>
      <c r="C18" s="10"/>
      <c r="F18" s="22" t="s">
        <v>34</v>
      </c>
      <c r="G18" s="22" t="s">
        <v>34</v>
      </c>
      <c r="H18" s="22" t="s">
        <v>34</v>
      </c>
      <c r="I18" s="22" t="s">
        <v>34</v>
      </c>
      <c r="J18" s="22" t="s">
        <v>34</v>
      </c>
      <c r="K18" s="22" t="s">
        <v>34</v>
      </c>
      <c r="L18" s="22" t="s">
        <v>34</v>
      </c>
      <c r="M18" s="22" t="s">
        <v>34</v>
      </c>
      <c r="N18" s="22" t="s">
        <v>34</v>
      </c>
    </row>
    <row r="19">
      <c r="F19" s="23" t="str">
        <f>F17-O2</f>
        <v>#DIV/0!</v>
      </c>
      <c r="G19" s="23">
        <f>G17-O2</f>
        <v>932.784</v>
      </c>
      <c r="H19" s="23" t="str">
        <f>H17-O2</f>
        <v>#DIV/0!</v>
      </c>
      <c r="I19" s="23" t="str">
        <f>I17-O2-H19</f>
        <v>#DIV/0!</v>
      </c>
      <c r="J19" s="23" t="str">
        <f>G19-H19-I19</f>
        <v>#DIV/0!</v>
      </c>
      <c r="K19" s="23">
        <f>K17-O2</f>
        <v>171.324</v>
      </c>
      <c r="L19" s="23">
        <f>L17-O2</f>
        <v>48.093</v>
      </c>
      <c r="M19" s="23">
        <f>IFS(M17&gt;0,M17-O2-L19,M17=0,0)</f>
        <v>72.946</v>
      </c>
      <c r="N19" s="23">
        <f>K19-L19-M19</f>
        <v>50.285</v>
      </c>
    </row>
    <row r="27">
      <c r="A27" s="3"/>
      <c r="B27" s="25"/>
      <c r="C27" s="3" t="s">
        <v>33</v>
      </c>
      <c r="D27" s="26"/>
      <c r="E27" s="26"/>
      <c r="F27" s="26"/>
      <c r="G27" s="3" t="s">
        <v>35</v>
      </c>
      <c r="H27" s="26"/>
      <c r="I27" s="26"/>
      <c r="J27" s="3"/>
      <c r="K27" s="26"/>
      <c r="L27" s="26"/>
      <c r="M27" s="26"/>
    </row>
    <row r="28">
      <c r="A28" s="3" t="s">
        <v>36</v>
      </c>
      <c r="B28" s="3" t="s">
        <v>37</v>
      </c>
      <c r="C28" s="1" t="s">
        <v>0</v>
      </c>
      <c r="D28" s="1" t="s">
        <v>15</v>
      </c>
      <c r="E28" s="1" t="s">
        <v>1</v>
      </c>
      <c r="F28" s="1" t="s">
        <v>16</v>
      </c>
      <c r="G28" s="3" t="s">
        <v>5</v>
      </c>
      <c r="H28" s="3" t="s">
        <v>6</v>
      </c>
      <c r="I28" s="3" t="s">
        <v>7</v>
      </c>
      <c r="J28" s="3" t="s">
        <v>9</v>
      </c>
      <c r="K28" s="3" t="s">
        <v>10</v>
      </c>
      <c r="L28" s="3" t="s">
        <v>11</v>
      </c>
      <c r="M28" s="3" t="s">
        <v>38</v>
      </c>
    </row>
    <row r="29">
      <c r="A29" s="27">
        <f>1891+259</f>
        <v>2150</v>
      </c>
      <c r="B29" s="27"/>
      <c r="C29" s="18">
        <f>AVERAGEA(B2:B11)</f>
        <v>1.269</v>
      </c>
      <c r="D29" s="18">
        <f>B13</f>
        <v>0.002262157163</v>
      </c>
      <c r="E29" s="18">
        <f>AVERAGEA(C2:C11)</f>
        <v>1.889</v>
      </c>
      <c r="F29" s="28">
        <f>IFS(C15&gt;0,C13,C15=0,0)</f>
        <v>0.00406069638</v>
      </c>
      <c r="G29" s="12" t="str">
        <f t="shared" ref="G29:I29" si="9">H19</f>
        <v>#DIV/0!</v>
      </c>
      <c r="H29" s="12" t="str">
        <f t="shared" si="9"/>
        <v>#DIV/0!</v>
      </c>
      <c r="I29" s="12" t="str">
        <f t="shared" si="9"/>
        <v>#DIV/0!</v>
      </c>
      <c r="J29" s="12">
        <f t="shared" ref="J29:L29" si="10">L19</f>
        <v>48.093</v>
      </c>
      <c r="K29" s="12">
        <f t="shared" si="10"/>
        <v>72.946</v>
      </c>
      <c r="L29" s="12">
        <f t="shared" si="10"/>
        <v>50.285</v>
      </c>
      <c r="M29" s="12">
        <f>K19+G19</f>
        <v>1104.108</v>
      </c>
    </row>
    <row r="32">
      <c r="A32" s="3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0"/>
    <col customWidth="1" min="3" max="3" width="18.88"/>
    <col customWidth="1" min="4" max="4" width="15.13"/>
    <col customWidth="1" min="5" max="6" width="18.38"/>
    <col customWidth="1" min="7" max="7" width="31.38"/>
    <col customWidth="1" min="8" max="8" width="15.88"/>
    <col customWidth="1" min="9" max="10" width="15.75"/>
    <col customWidth="1" min="11" max="11" width="17.25"/>
    <col customWidth="1" min="12" max="12" width="24.63"/>
    <col customWidth="1" min="13" max="13" width="26.0"/>
    <col customWidth="1" min="14" max="14" width="16.63"/>
    <col customWidth="1" min="15" max="15" width="17.38"/>
    <col customWidth="1" min="18" max="18" width="18.5"/>
  </cols>
  <sheetData>
    <row r="1">
      <c r="A1" s="1" t="s">
        <v>2</v>
      </c>
      <c r="B1" s="1" t="s">
        <v>0</v>
      </c>
      <c r="C1" s="1" t="s">
        <v>1</v>
      </c>
      <c r="E1" s="1" t="s">
        <v>2</v>
      </c>
      <c r="F1" s="2" t="s">
        <v>39</v>
      </c>
      <c r="G1" s="2" t="s">
        <v>40</v>
      </c>
      <c r="H1" s="2" t="s">
        <v>5</v>
      </c>
      <c r="I1" s="3" t="s">
        <v>6</v>
      </c>
      <c r="J1" s="3" t="s">
        <v>7</v>
      </c>
      <c r="K1" s="1" t="s">
        <v>8</v>
      </c>
      <c r="L1" s="2" t="s">
        <v>41</v>
      </c>
      <c r="M1" s="2" t="s">
        <v>42</v>
      </c>
      <c r="N1" s="2" t="s">
        <v>11</v>
      </c>
      <c r="O1" s="4" t="s">
        <v>12</v>
      </c>
      <c r="Q1" s="4" t="s">
        <v>12</v>
      </c>
      <c r="R1" s="4" t="s">
        <v>13</v>
      </c>
    </row>
    <row r="2">
      <c r="A2" s="5">
        <v>1.0</v>
      </c>
      <c r="B2" s="6">
        <v>1.3</v>
      </c>
      <c r="C2" s="6">
        <v>1.94</v>
      </c>
      <c r="E2" s="7">
        <v>1.0</v>
      </c>
      <c r="F2" s="8">
        <v>1279.0</v>
      </c>
      <c r="G2" s="9">
        <v>1111.0</v>
      </c>
      <c r="H2" s="8">
        <v>330.0</v>
      </c>
      <c r="I2" s="6">
        <v>944.0</v>
      </c>
      <c r="J2" s="10"/>
      <c r="K2" s="6"/>
      <c r="L2" s="6">
        <v>1145.0</v>
      </c>
      <c r="M2" s="9">
        <v>1242.1</v>
      </c>
      <c r="N2" s="11"/>
      <c r="O2" s="12">
        <f>AVERAGEA(Q2:Q11)</f>
        <v>246.876</v>
      </c>
      <c r="Q2" s="13">
        <v>246.38</v>
      </c>
      <c r="R2" s="13">
        <v>256.658</v>
      </c>
    </row>
    <row r="3">
      <c r="A3" s="5">
        <v>2.0</v>
      </c>
      <c r="B3" s="6">
        <v>1.31</v>
      </c>
      <c r="C3" s="6">
        <v>1.95</v>
      </c>
      <c r="E3" s="7">
        <v>2.0</v>
      </c>
      <c r="F3" s="8">
        <v>1279.0</v>
      </c>
      <c r="G3" s="8">
        <v>1119.0</v>
      </c>
      <c r="H3" s="8">
        <v>332.3</v>
      </c>
      <c r="I3" s="6">
        <v>941.0</v>
      </c>
      <c r="J3" s="14"/>
      <c r="K3" s="6"/>
      <c r="L3" s="6">
        <v>1152.6</v>
      </c>
      <c r="M3" s="9">
        <v>1240.8</v>
      </c>
      <c r="N3" s="12"/>
      <c r="O3" s="3"/>
      <c r="Q3" s="13">
        <v>246.68</v>
      </c>
      <c r="R3" s="13">
        <v>255.824</v>
      </c>
    </row>
    <row r="4">
      <c r="A4" s="5">
        <v>3.0</v>
      </c>
      <c r="B4" s="6">
        <v>1.31</v>
      </c>
      <c r="C4" s="6">
        <v>1.94</v>
      </c>
      <c r="E4" s="7">
        <v>3.0</v>
      </c>
      <c r="F4" s="8">
        <v>1277.0</v>
      </c>
      <c r="G4" s="8">
        <v>1126.0</v>
      </c>
      <c r="H4" s="8">
        <v>335.0</v>
      </c>
      <c r="I4" s="6">
        <v>942.0</v>
      </c>
      <c r="J4" s="14"/>
      <c r="K4" s="6"/>
      <c r="L4" s="6">
        <v>1146.7</v>
      </c>
      <c r="M4" s="9">
        <v>1239.8</v>
      </c>
      <c r="N4" s="12"/>
      <c r="O4" s="12"/>
      <c r="Q4" s="13">
        <v>247.0</v>
      </c>
      <c r="R4" s="13">
        <v>256.19</v>
      </c>
    </row>
    <row r="5">
      <c r="A5" s="5">
        <v>4.0</v>
      </c>
      <c r="B5" s="6">
        <v>1.31</v>
      </c>
      <c r="C5" s="6">
        <v>1.95</v>
      </c>
      <c r="E5" s="7">
        <v>4.0</v>
      </c>
      <c r="F5" s="8">
        <v>1285.0</v>
      </c>
      <c r="G5" s="8">
        <v>1117.8</v>
      </c>
      <c r="H5" s="8">
        <v>333.4</v>
      </c>
      <c r="I5" s="6">
        <v>940.0</v>
      </c>
      <c r="J5" s="14"/>
      <c r="K5" s="6"/>
      <c r="L5" s="6">
        <v>1148.0</v>
      </c>
      <c r="M5" s="9"/>
      <c r="N5" s="12"/>
      <c r="O5" s="15"/>
      <c r="Q5" s="13">
        <v>247.5</v>
      </c>
      <c r="R5" s="13">
        <v>250.46</v>
      </c>
    </row>
    <row r="6">
      <c r="A6" s="5">
        <v>5.0</v>
      </c>
      <c r="B6" s="6">
        <v>1.32</v>
      </c>
      <c r="C6" s="6">
        <v>1.96</v>
      </c>
      <c r="E6" s="7">
        <v>5.0</v>
      </c>
      <c r="F6" s="8">
        <v>1283.0</v>
      </c>
      <c r="G6" s="8">
        <v>1110.0</v>
      </c>
      <c r="H6" s="8">
        <v>336.0</v>
      </c>
      <c r="I6" s="6">
        <v>942.0</v>
      </c>
      <c r="J6" s="14"/>
      <c r="K6" s="6"/>
      <c r="L6" s="6">
        <v>1145.4</v>
      </c>
      <c r="M6" s="9"/>
      <c r="N6" s="12"/>
      <c r="O6" s="14"/>
      <c r="Q6" s="13">
        <v>246.4</v>
      </c>
      <c r="R6" s="13">
        <v>251.84</v>
      </c>
    </row>
    <row r="7">
      <c r="A7" s="5">
        <v>6.0</v>
      </c>
      <c r="B7" s="6">
        <v>1.3</v>
      </c>
      <c r="C7" s="6">
        <v>1.94</v>
      </c>
      <c r="E7" s="7">
        <v>6.0</v>
      </c>
      <c r="F7" s="8">
        <v>1281.6</v>
      </c>
      <c r="G7" s="8">
        <v>1133.0</v>
      </c>
      <c r="H7" s="8"/>
      <c r="I7" s="6">
        <v>943.0</v>
      </c>
      <c r="J7" s="14"/>
      <c r="K7" s="6"/>
      <c r="L7" s="6">
        <v>1141.0</v>
      </c>
      <c r="M7" s="9"/>
      <c r="N7" s="12"/>
      <c r="Q7" s="13">
        <v>247.3</v>
      </c>
      <c r="R7" s="13">
        <v>250.71</v>
      </c>
    </row>
    <row r="8">
      <c r="A8" s="5">
        <v>7.0</v>
      </c>
      <c r="B8" s="6">
        <v>1.31</v>
      </c>
      <c r="C8" s="6">
        <v>1.94</v>
      </c>
      <c r="E8" s="7">
        <v>7.0</v>
      </c>
      <c r="F8" s="8">
        <v>1278.9</v>
      </c>
      <c r="G8" s="8">
        <v>1113.0</v>
      </c>
      <c r="H8" s="8"/>
      <c r="I8" s="6">
        <v>950.0</v>
      </c>
      <c r="J8" s="14"/>
      <c r="K8" s="6"/>
      <c r="L8" s="6">
        <v>1155.9</v>
      </c>
      <c r="M8" s="9"/>
      <c r="N8" s="12"/>
      <c r="Q8" s="13">
        <v>248.56</v>
      </c>
      <c r="R8" s="13">
        <v>257.78</v>
      </c>
    </row>
    <row r="9">
      <c r="A9" s="5">
        <v>8.0</v>
      </c>
      <c r="B9" s="6">
        <v>1.31</v>
      </c>
      <c r="C9" s="6">
        <v>1.95</v>
      </c>
      <c r="E9" s="7">
        <v>8.0</v>
      </c>
      <c r="F9" s="8">
        <v>1279.7</v>
      </c>
      <c r="G9" s="8">
        <v>1117.0</v>
      </c>
      <c r="H9" s="8"/>
      <c r="I9" s="6">
        <v>943.0</v>
      </c>
      <c r="J9" s="14"/>
      <c r="K9" s="6"/>
      <c r="L9" s="6">
        <v>1145.7</v>
      </c>
      <c r="M9" s="9"/>
      <c r="N9" s="16"/>
      <c r="Q9" s="13">
        <v>244.0</v>
      </c>
      <c r="R9" s="13">
        <v>257.7</v>
      </c>
    </row>
    <row r="10">
      <c r="A10" s="5">
        <v>9.0</v>
      </c>
      <c r="B10" s="6">
        <v>1.31</v>
      </c>
      <c r="C10" s="6">
        <v>1.95</v>
      </c>
      <c r="E10" s="7">
        <v>9.0</v>
      </c>
      <c r="F10" s="8">
        <v>1283.0</v>
      </c>
      <c r="G10" s="8">
        <v>1113.0</v>
      </c>
      <c r="H10" s="8"/>
      <c r="I10" s="6">
        <v>942.0</v>
      </c>
      <c r="J10" s="14"/>
      <c r="K10" s="6"/>
      <c r="L10" s="6">
        <v>1154.0</v>
      </c>
      <c r="M10" s="9"/>
      <c r="N10" s="16"/>
      <c r="Q10" s="13">
        <v>246.98</v>
      </c>
      <c r="R10" s="13">
        <v>255.86</v>
      </c>
    </row>
    <row r="11">
      <c r="A11" s="5">
        <v>10.0</v>
      </c>
      <c r="B11" s="6">
        <v>1.31</v>
      </c>
      <c r="C11" s="6">
        <v>1.95</v>
      </c>
      <c r="E11" s="7">
        <v>10.0</v>
      </c>
      <c r="F11" s="6">
        <v>1280.6</v>
      </c>
      <c r="G11" s="8">
        <v>1110.0</v>
      </c>
      <c r="H11" s="8"/>
      <c r="I11" s="6">
        <v>946.0</v>
      </c>
      <c r="J11" s="14"/>
      <c r="K11" s="6"/>
      <c r="L11" s="6">
        <v>1148.5</v>
      </c>
      <c r="M11" s="9"/>
      <c r="N11" s="16"/>
      <c r="Q11" s="13">
        <v>247.96</v>
      </c>
      <c r="R11" s="13">
        <v>257.86</v>
      </c>
    </row>
    <row r="12">
      <c r="B12" s="1" t="s">
        <v>15</v>
      </c>
      <c r="C12" s="1" t="s">
        <v>16</v>
      </c>
      <c r="F12" s="3" t="s">
        <v>43</v>
      </c>
      <c r="G12" s="1" t="s">
        <v>18</v>
      </c>
      <c r="H12" s="3" t="s">
        <v>19</v>
      </c>
      <c r="I12" s="3" t="s">
        <v>20</v>
      </c>
      <c r="K12" s="3" t="s">
        <v>21</v>
      </c>
      <c r="L12" s="3" t="s">
        <v>22</v>
      </c>
      <c r="M12" s="3" t="s">
        <v>23</v>
      </c>
      <c r="N12" s="2"/>
    </row>
    <row r="13">
      <c r="A13" s="17"/>
      <c r="B13" s="18">
        <f t="shared" ref="B13:C13" si="1">_xlfn.CONFIDENCE.T(0.05,B15,10)</f>
        <v>0.00406069638</v>
      </c>
      <c r="C13" s="18">
        <f t="shared" si="1"/>
        <v>0.004828291119</v>
      </c>
      <c r="F13" s="18">
        <f t="shared" ref="F13:I13" si="2">STDEV(F2:F11)</f>
        <v>2.440309634</v>
      </c>
      <c r="G13" s="18">
        <f t="shared" si="2"/>
        <v>7.510259649</v>
      </c>
      <c r="H13" s="18">
        <f t="shared" si="2"/>
        <v>2.349042358</v>
      </c>
      <c r="I13" s="12">
        <f t="shared" si="2"/>
        <v>2.869378562</v>
      </c>
      <c r="K13" s="18" t="str">
        <f t="shared" ref="K13:M13" si="3">STDEV(K2:K11)</f>
        <v>#DIV/0!</v>
      </c>
      <c r="L13" s="18">
        <f t="shared" si="3"/>
        <v>4.604056183</v>
      </c>
      <c r="M13" s="18">
        <f t="shared" si="3"/>
        <v>1.153256259</v>
      </c>
      <c r="N13" s="19"/>
    </row>
    <row r="14">
      <c r="A14" s="20"/>
      <c r="B14" s="1" t="s">
        <v>24</v>
      </c>
      <c r="C14" s="1" t="s">
        <v>25</v>
      </c>
      <c r="F14" s="3" t="s">
        <v>44</v>
      </c>
      <c r="G14" s="1" t="s">
        <v>27</v>
      </c>
      <c r="H14" s="3" t="s">
        <v>28</v>
      </c>
      <c r="I14" s="3" t="s">
        <v>29</v>
      </c>
      <c r="K14" s="21" t="s">
        <v>30</v>
      </c>
      <c r="L14" s="2" t="s">
        <v>31</v>
      </c>
      <c r="M14" s="2" t="s">
        <v>32</v>
      </c>
    </row>
    <row r="15">
      <c r="A15" s="20"/>
      <c r="B15" s="18">
        <f t="shared" ref="B15:C15" si="4">STDEV(B2:B11)</f>
        <v>0.005676462122</v>
      </c>
      <c r="C15" s="18">
        <f t="shared" si="4"/>
        <v>0.006749485577</v>
      </c>
      <c r="F15" s="18">
        <f t="shared" ref="F15:I15" si="5">_xlfn.CONFIDENCE.T(0.05,F13,10)</f>
        <v>1.74569235</v>
      </c>
      <c r="G15" s="18">
        <f t="shared" si="5"/>
        <v>5.372516106</v>
      </c>
      <c r="H15" s="18">
        <f t="shared" si="5"/>
        <v>1.680403673</v>
      </c>
      <c r="I15" s="18">
        <f t="shared" si="5"/>
        <v>2.05262977</v>
      </c>
      <c r="K15" s="19" t="str">
        <f t="shared" ref="K15:M15" si="6">_xlfn.CONFIDENCE.T(0.05,K13,10)</f>
        <v>#DIV/0!</v>
      </c>
      <c r="L15" s="19">
        <f t="shared" si="6"/>
        <v>3.293543386</v>
      </c>
      <c r="M15" s="19">
        <f t="shared" si="6"/>
        <v>0.8249898296</v>
      </c>
    </row>
    <row r="16">
      <c r="A16" s="20"/>
      <c r="B16" s="20"/>
      <c r="C16" s="10"/>
      <c r="F16" s="22" t="s">
        <v>33</v>
      </c>
      <c r="G16" s="22" t="s">
        <v>33</v>
      </c>
      <c r="H16" s="22" t="s">
        <v>33</v>
      </c>
      <c r="I16" s="22" t="s">
        <v>33</v>
      </c>
      <c r="K16" s="22" t="s">
        <v>33</v>
      </c>
      <c r="L16" s="22" t="s">
        <v>33</v>
      </c>
      <c r="M16" s="22" t="s">
        <v>33</v>
      </c>
    </row>
    <row r="17">
      <c r="A17" s="20"/>
      <c r="B17" s="20"/>
      <c r="C17" s="10"/>
      <c r="F17" s="23">
        <f t="shared" ref="F17:I17" si="7">AVERAGEA(F2:F11)</f>
        <v>1280.68</v>
      </c>
      <c r="G17" s="23">
        <f t="shared" si="7"/>
        <v>1116.98</v>
      </c>
      <c r="H17" s="23">
        <f t="shared" si="7"/>
        <v>333.34</v>
      </c>
      <c r="I17" s="23">
        <f t="shared" si="7"/>
        <v>943.3</v>
      </c>
      <c r="K17" s="23" t="str">
        <f t="shared" ref="K17:M17" si="8">AVERAGEA(K2:K11)</f>
        <v>#DIV/0!</v>
      </c>
      <c r="L17" s="23">
        <f t="shared" si="8"/>
        <v>1148.28</v>
      </c>
      <c r="M17" s="23">
        <f t="shared" si="8"/>
        <v>1240.9</v>
      </c>
    </row>
    <row r="18">
      <c r="A18" s="20"/>
      <c r="B18" s="20"/>
      <c r="C18" s="10"/>
      <c r="F18" s="22" t="s">
        <v>34</v>
      </c>
      <c r="G18" s="22" t="s">
        <v>34</v>
      </c>
      <c r="H18" s="22" t="s">
        <v>34</v>
      </c>
      <c r="I18" s="22" t="s">
        <v>34</v>
      </c>
      <c r="J18" s="22" t="s">
        <v>34</v>
      </c>
      <c r="K18" s="22" t="s">
        <v>34</v>
      </c>
      <c r="L18" s="22" t="s">
        <v>34</v>
      </c>
      <c r="M18" s="22" t="s">
        <v>34</v>
      </c>
      <c r="N18" s="22" t="s">
        <v>34</v>
      </c>
    </row>
    <row r="19">
      <c r="F19" s="23">
        <f>F17-O2</f>
        <v>1033.804</v>
      </c>
      <c r="G19" s="23">
        <f>G17-O2</f>
        <v>870.104</v>
      </c>
      <c r="H19" s="23">
        <f>H17-O2</f>
        <v>86.464</v>
      </c>
      <c r="I19" s="23">
        <f>I17-O2-H19</f>
        <v>609.96</v>
      </c>
      <c r="J19" s="23">
        <f>G19-H19-I19</f>
        <v>173.68</v>
      </c>
      <c r="K19" s="23">
        <f>F19-G19</f>
        <v>163.7</v>
      </c>
      <c r="L19" s="23">
        <f>IFS(L17&gt;0,L17-O2-G19,L17=0,0)</f>
        <v>31.3</v>
      </c>
      <c r="M19" s="32">
        <v>73.0</v>
      </c>
      <c r="N19" s="23">
        <f>K19-L19-M19</f>
        <v>59.4</v>
      </c>
    </row>
    <row r="27">
      <c r="A27" s="3"/>
      <c r="B27" s="25"/>
      <c r="C27" s="3" t="s">
        <v>33</v>
      </c>
      <c r="D27" s="26"/>
      <c r="E27" s="26"/>
      <c r="F27" s="26"/>
      <c r="G27" s="3" t="s">
        <v>35</v>
      </c>
      <c r="H27" s="26"/>
      <c r="I27" s="26"/>
      <c r="J27" s="3"/>
      <c r="K27" s="26"/>
      <c r="L27" s="26"/>
      <c r="M27" s="26"/>
    </row>
    <row r="28">
      <c r="A28" s="3" t="s">
        <v>36</v>
      </c>
      <c r="B28" s="3" t="s">
        <v>37</v>
      </c>
      <c r="C28" s="1" t="s">
        <v>0</v>
      </c>
      <c r="D28" s="1" t="s">
        <v>15</v>
      </c>
      <c r="E28" s="1" t="s">
        <v>1</v>
      </c>
      <c r="F28" s="1" t="s">
        <v>16</v>
      </c>
      <c r="G28" s="3" t="s">
        <v>5</v>
      </c>
      <c r="H28" s="3" t="s">
        <v>6</v>
      </c>
      <c r="I28" s="3" t="s">
        <v>7</v>
      </c>
      <c r="J28" s="3" t="s">
        <v>9</v>
      </c>
      <c r="K28" s="3" t="s">
        <v>10</v>
      </c>
      <c r="L28" s="3" t="s">
        <v>11</v>
      </c>
      <c r="M28" s="3" t="s">
        <v>38</v>
      </c>
    </row>
    <row r="29">
      <c r="A29" s="27">
        <f>1817+335</f>
        <v>2152</v>
      </c>
      <c r="B29" s="27"/>
      <c r="C29" s="18">
        <f>AVERAGEA(B2:B11)</f>
        <v>1.309</v>
      </c>
      <c r="D29" s="18">
        <f>B13</f>
        <v>0.00406069638</v>
      </c>
      <c r="E29" s="18">
        <f>AVERAGEA(C2:C11)</f>
        <v>1.947</v>
      </c>
      <c r="F29" s="28">
        <f>IFS(C15&gt;0,C13,C15=0,0)</f>
        <v>0.004828291119</v>
      </c>
      <c r="G29" s="12">
        <f t="shared" ref="G29:I29" si="9">H19</f>
        <v>86.464</v>
      </c>
      <c r="H29" s="12">
        <f t="shared" si="9"/>
        <v>609.96</v>
      </c>
      <c r="I29" s="12">
        <f t="shared" si="9"/>
        <v>173.68</v>
      </c>
      <c r="J29" s="12">
        <f t="shared" ref="J29:L29" si="10">L19</f>
        <v>31.3</v>
      </c>
      <c r="K29" s="12">
        <f t="shared" si="10"/>
        <v>73</v>
      </c>
      <c r="L29" s="12">
        <f t="shared" si="10"/>
        <v>59.4</v>
      </c>
      <c r="M29" s="12">
        <f>K19+G19</f>
        <v>1033.804</v>
      </c>
    </row>
    <row r="32">
      <c r="A32" s="31"/>
    </row>
  </sheetData>
  <drawing r:id="rId1"/>
</worksheet>
</file>