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0051\Documents\GitHub\mAEWing1\Design\CAD\"/>
    </mc:Choice>
  </mc:AlternateContent>
  <bookViews>
    <workbookView xWindow="0" yWindow="0" windowWidth="24000" windowHeight="8805" tabRatio="703" activeTab="1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G31" i="11" l="1"/>
  <c r="H31" i="11"/>
  <c r="I31" i="11"/>
  <c r="J31" i="11"/>
  <c r="K31" i="11"/>
  <c r="L31" i="11"/>
  <c r="E31" i="11"/>
  <c r="K119" i="15" l="1"/>
  <c r="K114" i="15"/>
  <c r="K115" i="15"/>
  <c r="K116" i="15"/>
  <c r="N116" i="15"/>
  <c r="N115" i="15"/>
  <c r="N114" i="15"/>
  <c r="N14" i="15" l="1"/>
  <c r="K14" i="15"/>
  <c r="N13" i="15"/>
  <c r="K13" i="15"/>
  <c r="N113" i="15"/>
  <c r="K113" i="15"/>
  <c r="N112" i="15"/>
  <c r="K112" i="15"/>
  <c r="F110" i="15"/>
  <c r="N109" i="15"/>
  <c r="N108" i="15"/>
  <c r="K108" i="15"/>
  <c r="K107" i="15"/>
  <c r="N106" i="15"/>
  <c r="K106" i="15"/>
  <c r="N107" i="15" l="1"/>
  <c r="K109" i="15"/>
  <c r="N40" i="15"/>
  <c r="K40" i="15"/>
  <c r="N110" i="15" l="1"/>
  <c r="K110" i="15"/>
  <c r="N80" i="15"/>
  <c r="K80" i="15"/>
  <c r="N77" i="15"/>
  <c r="N78" i="15"/>
  <c r="K77" i="15"/>
  <c r="K78" i="15"/>
  <c r="N76" i="15"/>
  <c r="K76" i="15"/>
  <c r="N75" i="15"/>
  <c r="J75" i="15"/>
  <c r="K75" i="15" s="1"/>
  <c r="I32" i="18" l="1"/>
  <c r="F90" i="15"/>
  <c r="F91" i="15" s="1"/>
  <c r="N91" i="15" s="1"/>
  <c r="N89" i="15"/>
  <c r="K89" i="15"/>
  <c r="N88" i="15"/>
  <c r="F92" i="15"/>
  <c r="N92" i="15" s="1"/>
  <c r="N18" i="15"/>
  <c r="K18" i="15"/>
  <c r="G4" i="11"/>
  <c r="H4" i="11"/>
  <c r="I4" i="11"/>
  <c r="J4" i="11"/>
  <c r="K4" i="11"/>
  <c r="L4" i="11"/>
  <c r="E4" i="11"/>
  <c r="J73" i="15"/>
  <c r="K73" i="15" s="1"/>
  <c r="N73" i="15"/>
  <c r="N72" i="15"/>
  <c r="J72" i="15"/>
  <c r="K72" i="15" s="1"/>
  <c r="K92" i="15" l="1"/>
  <c r="K91" i="15"/>
  <c r="G25" i="11"/>
  <c r="H25" i="11"/>
  <c r="I25" i="11"/>
  <c r="J25" i="11"/>
  <c r="K25" i="11"/>
  <c r="L25" i="11"/>
  <c r="E25" i="11"/>
  <c r="L26" i="11"/>
  <c r="K26" i="11"/>
  <c r="J26" i="11"/>
  <c r="I26" i="11"/>
  <c r="H26" i="11"/>
  <c r="G26" i="11"/>
  <c r="E26" i="11"/>
  <c r="G42" i="11"/>
  <c r="H42" i="11"/>
  <c r="I42" i="11"/>
  <c r="J42" i="11"/>
  <c r="K42" i="11"/>
  <c r="L42" i="11"/>
  <c r="G41" i="11"/>
  <c r="H41" i="11"/>
  <c r="I41" i="11"/>
  <c r="J41" i="11"/>
  <c r="K41" i="11"/>
  <c r="L41" i="11"/>
  <c r="E42" i="11"/>
  <c r="E41" i="11"/>
  <c r="J25" i="15"/>
  <c r="J33" i="15"/>
  <c r="N58" i="15"/>
  <c r="N59" i="15"/>
  <c r="K58" i="15"/>
  <c r="K59" i="15"/>
  <c r="G40" i="11"/>
  <c r="H40" i="11"/>
  <c r="J40" i="11"/>
  <c r="K40" i="11"/>
  <c r="L40" i="11"/>
  <c r="I40" i="11"/>
  <c r="E40" i="11"/>
  <c r="N55" i="15"/>
  <c r="K55" i="15"/>
  <c r="N42" i="15"/>
  <c r="K42" i="15"/>
  <c r="N41" i="15"/>
  <c r="K41" i="15"/>
  <c r="N28" i="15" l="1"/>
  <c r="L38" i="11" l="1"/>
  <c r="K38" i="11"/>
  <c r="J38" i="11"/>
  <c r="I38" i="11"/>
  <c r="H38" i="11"/>
  <c r="G38" i="11"/>
  <c r="E38" i="11"/>
  <c r="L39" i="11"/>
  <c r="K39" i="11"/>
  <c r="J39" i="11"/>
  <c r="I39" i="11"/>
  <c r="H39" i="11"/>
  <c r="G39" i="11"/>
  <c r="E39" i="11"/>
  <c r="L78" i="11"/>
  <c r="K78" i="11"/>
  <c r="J78" i="11"/>
  <c r="I78" i="11"/>
  <c r="H78" i="11"/>
  <c r="G78" i="11"/>
  <c r="E78" i="11"/>
  <c r="E60" i="11"/>
  <c r="G60" i="11"/>
  <c r="H60" i="11"/>
  <c r="I60" i="11"/>
  <c r="J60" i="11"/>
  <c r="K60" i="11"/>
  <c r="L60" i="11"/>
  <c r="L77" i="11"/>
  <c r="K77" i="11"/>
  <c r="J77" i="11"/>
  <c r="I77" i="11"/>
  <c r="H77" i="11"/>
  <c r="G77" i="11"/>
  <c r="E77" i="11"/>
  <c r="L76" i="11"/>
  <c r="K76" i="11"/>
  <c r="J76" i="11"/>
  <c r="I76" i="11"/>
  <c r="H76" i="11"/>
  <c r="G76" i="11"/>
  <c r="E76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G47" i="11"/>
  <c r="H47" i="11"/>
  <c r="I47" i="11"/>
  <c r="J47" i="11"/>
  <c r="K47" i="11"/>
  <c r="L47" i="11"/>
  <c r="G46" i="11"/>
  <c r="H46" i="11"/>
  <c r="I46" i="11"/>
  <c r="J46" i="11"/>
  <c r="K46" i="11"/>
  <c r="L46" i="11"/>
  <c r="E47" i="11"/>
  <c r="E46" i="11"/>
  <c r="I27" i="18" l="1"/>
  <c r="I28" i="18"/>
  <c r="J86" i="15"/>
  <c r="F86" i="15"/>
  <c r="N86" i="15" s="1"/>
  <c r="J69" i="15"/>
  <c r="K69" i="15" s="1"/>
  <c r="J64" i="15"/>
  <c r="K64" i="15" s="1"/>
  <c r="K66" i="15"/>
  <c r="N103" i="15"/>
  <c r="N101" i="15"/>
  <c r="N84" i="15"/>
  <c r="N83" i="15"/>
  <c r="N98" i="15"/>
  <c r="N96" i="15"/>
  <c r="N94" i="15"/>
  <c r="N85" i="15"/>
  <c r="N90" i="15"/>
  <c r="N69" i="15"/>
  <c r="N66" i="15"/>
  <c r="N64" i="15"/>
  <c r="N63" i="15"/>
  <c r="K90" i="15"/>
  <c r="K88" i="15"/>
  <c r="J85" i="15"/>
  <c r="K85" i="15" s="1"/>
  <c r="J94" i="15"/>
  <c r="K94" i="15" s="1"/>
  <c r="K96" i="15"/>
  <c r="F97" i="15"/>
  <c r="K97" i="15" s="1"/>
  <c r="K98" i="15"/>
  <c r="F99" i="15"/>
  <c r="K99" i="15" s="1"/>
  <c r="J83" i="15"/>
  <c r="K83" i="15" s="1"/>
  <c r="J84" i="15"/>
  <c r="K84" i="15" s="1"/>
  <c r="K101" i="15"/>
  <c r="F102" i="15"/>
  <c r="K102" i="15" s="1"/>
  <c r="K103" i="15"/>
  <c r="F104" i="15"/>
  <c r="K104" i="15" s="1"/>
  <c r="F67" i="15"/>
  <c r="K67" i="15" s="1"/>
  <c r="F70" i="15"/>
  <c r="J63" i="15"/>
  <c r="K63" i="15" s="1"/>
  <c r="H27" i="16"/>
  <c r="H28" i="16"/>
  <c r="H23" i="16"/>
  <c r="F50" i="15"/>
  <c r="I23" i="18"/>
  <c r="G3" i="11"/>
  <c r="H3" i="11"/>
  <c r="I3" i="11"/>
  <c r="J3" i="11"/>
  <c r="K3" i="11"/>
  <c r="L3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34" i="11"/>
  <c r="H34" i="11"/>
  <c r="I34" i="11"/>
  <c r="J34" i="11"/>
  <c r="K34" i="11"/>
  <c r="L34" i="11"/>
  <c r="G24" i="11"/>
  <c r="H24" i="11"/>
  <c r="I24" i="11"/>
  <c r="J24" i="11"/>
  <c r="K24" i="11"/>
  <c r="L2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37" i="11"/>
  <c r="H37" i="11"/>
  <c r="I37" i="11"/>
  <c r="J37" i="11"/>
  <c r="K37" i="11"/>
  <c r="L37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45" i="11"/>
  <c r="H45" i="11"/>
  <c r="I45" i="11"/>
  <c r="J45" i="11"/>
  <c r="K45" i="11"/>
  <c r="L45" i="11"/>
  <c r="G55" i="11"/>
  <c r="H55" i="11"/>
  <c r="I55" i="11"/>
  <c r="J55" i="11"/>
  <c r="K55" i="11"/>
  <c r="L55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4" i="11"/>
  <c r="H54" i="11"/>
  <c r="I54" i="11"/>
  <c r="J54" i="11"/>
  <c r="K54" i="11"/>
  <c r="L54" i="11"/>
  <c r="G56" i="11"/>
  <c r="H56" i="11"/>
  <c r="I56" i="11"/>
  <c r="J56" i="11"/>
  <c r="K56" i="11"/>
  <c r="L56" i="11"/>
  <c r="G57" i="11"/>
  <c r="H57" i="11"/>
  <c r="I57" i="11"/>
  <c r="J57" i="11"/>
  <c r="K57" i="11"/>
  <c r="L5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1" i="11"/>
  <c r="H51" i="11"/>
  <c r="I51" i="11"/>
  <c r="J51" i="11"/>
  <c r="K51" i="11"/>
  <c r="L51" i="11"/>
  <c r="G58" i="11"/>
  <c r="H58" i="11"/>
  <c r="I58" i="11"/>
  <c r="J58" i="11"/>
  <c r="K58" i="11"/>
  <c r="L58" i="11"/>
  <c r="G59" i="11"/>
  <c r="H59" i="11"/>
  <c r="I59" i="11"/>
  <c r="J59" i="11"/>
  <c r="K59" i="11"/>
  <c r="L59" i="11"/>
  <c r="G61" i="11"/>
  <c r="H61" i="11"/>
  <c r="I61" i="11"/>
  <c r="J61" i="11"/>
  <c r="K61" i="11"/>
  <c r="L61" i="11"/>
  <c r="H2" i="11"/>
  <c r="I2" i="11"/>
  <c r="J2" i="11"/>
  <c r="K2" i="11"/>
  <c r="L2" i="11"/>
  <c r="G2" i="11"/>
  <c r="K86" i="15" l="1"/>
  <c r="K70" i="15"/>
  <c r="N99" i="15"/>
  <c r="N102" i="15"/>
  <c r="N70" i="15"/>
  <c r="N67" i="15"/>
  <c r="N97" i="15"/>
  <c r="N104" i="15"/>
  <c r="N53" i="15"/>
  <c r="G20" i="16"/>
  <c r="H20" i="16" s="1"/>
  <c r="H22" i="16"/>
  <c r="H37" i="16" s="1"/>
  <c r="H21" i="16"/>
  <c r="H19" i="16"/>
  <c r="H18" i="16"/>
  <c r="G21" i="16"/>
  <c r="I15" i="18" l="1"/>
  <c r="I7" i="18"/>
  <c r="M44" i="15"/>
  <c r="F26" i="15" l="1"/>
  <c r="F25" i="15"/>
  <c r="F24" i="15"/>
  <c r="F23" i="15"/>
  <c r="F22" i="15"/>
  <c r="F21" i="15"/>
  <c r="F31" i="15"/>
  <c r="F30" i="15"/>
  <c r="F29" i="15"/>
  <c r="F32" i="15"/>
  <c r="F34" i="15"/>
  <c r="F33" i="15"/>
  <c r="H15" i="16" l="1"/>
  <c r="E30" i="11" l="1"/>
  <c r="E28" i="11"/>
  <c r="E27" i="11"/>
  <c r="E23" i="11"/>
  <c r="E24" i="11"/>
  <c r="E34" i="11"/>
  <c r="E33" i="11"/>
  <c r="E59" i="11"/>
  <c r="E58" i="11"/>
  <c r="E51" i="11"/>
  <c r="E50" i="11"/>
  <c r="E49" i="11"/>
  <c r="E48" i="11"/>
  <c r="E57" i="11"/>
  <c r="E56" i="11"/>
  <c r="E54" i="11"/>
  <c r="E53" i="11"/>
  <c r="E52" i="11"/>
  <c r="E55" i="11"/>
  <c r="E45" i="11"/>
  <c r="E44" i="11"/>
  <c r="E37" i="11"/>
  <c r="E36" i="11"/>
  <c r="E35" i="11"/>
  <c r="E32" i="11"/>
  <c r="E29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3" i="11"/>
  <c r="E2" i="11"/>
  <c r="N57" i="15" l="1"/>
  <c r="N60" i="15"/>
  <c r="K57" i="15"/>
  <c r="H10" i="16"/>
  <c r="H9" i="16"/>
  <c r="N16" i="15"/>
  <c r="K16" i="15"/>
  <c r="N52" i="15"/>
  <c r="K60" i="15"/>
  <c r="K53" i="15"/>
  <c r="N26" i="15"/>
  <c r="N25" i="15"/>
  <c r="N24" i="15"/>
  <c r="J24" i="15"/>
  <c r="J26" i="15"/>
  <c r="J32" i="15"/>
  <c r="J34" i="15"/>
  <c r="N33" i="15"/>
  <c r="N32" i="15"/>
  <c r="N34" i="15"/>
  <c r="N39" i="15"/>
  <c r="N11" i="15"/>
  <c r="N3" i="15"/>
  <c r="N54" i="15"/>
  <c r="N46" i="15"/>
  <c r="N44" i="15"/>
  <c r="N38" i="15"/>
  <c r="N37" i="15"/>
  <c r="N36" i="15"/>
  <c r="N20" i="15"/>
  <c r="N17" i="15"/>
  <c r="K38" i="15"/>
  <c r="J44" i="15" l="1"/>
  <c r="J46" i="15"/>
  <c r="K46" i="15" l="1"/>
  <c r="F49" i="15" l="1"/>
  <c r="F48" i="15"/>
  <c r="K25" i="15"/>
  <c r="K48" i="15" l="1"/>
  <c r="K49" i="15"/>
  <c r="K50" i="15"/>
  <c r="I14" i="18"/>
  <c r="I13" i="18"/>
  <c r="I9" i="18"/>
  <c r="I3" i="18"/>
  <c r="I4" i="18"/>
  <c r="I5" i="18"/>
  <c r="I6" i="18"/>
  <c r="N29" i="15"/>
  <c r="K26" i="15"/>
  <c r="K24" i="15"/>
  <c r="K20" i="15"/>
  <c r="I11" i="18"/>
  <c r="K34" i="15"/>
  <c r="I24" i="18"/>
  <c r="I20" i="18"/>
  <c r="K52" i="15"/>
  <c r="K33" i="15"/>
  <c r="K37" i="15"/>
  <c r="K36" i="15"/>
  <c r="K39" i="15"/>
  <c r="K32" i="15"/>
  <c r="K28" i="15"/>
  <c r="K44" i="15"/>
  <c r="I21" i="18"/>
  <c r="I22" i="18"/>
  <c r="I25" i="18"/>
  <c r="I18" i="18"/>
  <c r="I19" i="18"/>
  <c r="I10" i="18"/>
  <c r="K17" i="15"/>
  <c r="K54" i="15"/>
  <c r="K10" i="15"/>
  <c r="K9" i="15"/>
  <c r="K8" i="15"/>
  <c r="K11" i="15"/>
  <c r="K7" i="15"/>
  <c r="K6" i="15"/>
  <c r="K5" i="15"/>
  <c r="K4" i="15"/>
  <c r="H14" i="16"/>
  <c r="H32" i="16"/>
  <c r="H26" i="16"/>
  <c r="H6" i="16"/>
  <c r="H5" i="16"/>
  <c r="H4" i="16"/>
  <c r="H3" i="16"/>
  <c r="H33" i="16"/>
  <c r="K22" i="15" l="1"/>
  <c r="N22" i="15"/>
  <c r="K31" i="15"/>
  <c r="N31" i="15"/>
  <c r="K23" i="15"/>
  <c r="N23" i="15"/>
  <c r="K30" i="15"/>
  <c r="N30" i="15"/>
  <c r="K21" i="15"/>
  <c r="N21" i="15"/>
  <c r="K29" i="15"/>
  <c r="N119" i="15" l="1"/>
</calcChain>
</file>

<file path=xl/sharedStrings.xml><?xml version="1.0" encoding="utf-8"?>
<sst xmlns="http://schemas.openxmlformats.org/spreadsheetml/2006/main" count="1465" uniqueCount="564">
  <si>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</si>
  <si>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</si>
  <si>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</si>
  <si>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</si>
  <si>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</si>
  <si>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</si>
  <si>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</si>
  <si>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</si>
  <si>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</si>
  <si>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</si>
  <si>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</si>
  <si>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</si>
  <si>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</si>
  <si>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</si>
  <si>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</si>
  <si>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</si>
  <si>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</si>
  <si>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</si>
  <si>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</si>
  <si>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</si>
  <si>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</si>
  <si>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</si>
  <si>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</si>
  <si>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</si>
  <si>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</si>
  <si>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</si>
  <si>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</si>
  <si>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</si>
  <si>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</si>
  <si>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</si>
  <si>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</si>
  <si>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</si>
  <si>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</si>
  <si>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</si>
  <si>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</si>
  <si>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</si>
  <si>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</si>
  <si>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</si>
  <si>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</si>
  <si>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</si>
  <si>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</si>
  <si>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</si>
  <si>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</si>
  <si>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</si>
  <si>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</si>
  <si>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</si>
  <si>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</si>
  <si>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</si>
  <si>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</si>
  <si>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</si>
  <si>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</si>
  <si>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</si>
  <si>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</si>
  <si>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</si>
  <si>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</si>
  <si>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</si>
  <si>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</si>
  <si>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</si>
  <si>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</si>
  <si>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</si>
  <si>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</si>
  <si>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</si>
  <si>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</si>
  <si>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</si>
  <si>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</si>
  <si>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</si>
  <si>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</si>
  <si>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</si>
  <si>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</si>
  <si>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</si>
  <si>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</si>
  <si>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</si>
  <si>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</si>
  <si>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</si>
  <si>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</si>
  <si>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</si>
  <si>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</si>
  <si>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</si>
  <si>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</si>
  <si>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</si>
  <si>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</si>
  <si>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</si>
  <si>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</si>
  <si>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</si>
  <si>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</si>
  <si>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</si>
  <si>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</si>
  <si>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</si>
  <si>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</si>
  <si>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</si>
  <si>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</si>
  <si>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</si>
  <si>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</si>
  <si>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</si>
  <si>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</si>
  <si>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</si>
  <si>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</si>
  <si>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</si>
  <si>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</si>
  <si>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</si>
  <si>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</si>
  <si>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</si>
  <si>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</si>
  <si>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</si>
  <si>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</si>
  <si>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</si>
  <si>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</si>
  <si>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</si>
  <si>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</si>
  <si>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</si>
  <si>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</si>
  <si>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</si>
  <si>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</si>
  <si>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</si>
  <si>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</si>
  <si>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</si>
  <si>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</si>
  <si>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</si>
  <si>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</si>
  <si>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</si>
  <si>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</si>
  <si>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</si>
  <si>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</si>
  <si>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</si>
  <si>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</si>
  <si>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</si>
  <si>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</si>
  <si>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</si>
  <si>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</si>
  <si>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</si>
  <si>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</si>
  <si>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</si>
  <si>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</si>
  <si>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</si>
  <si>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</si>
  <si>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</si>
  <si>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</si>
  <si>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</si>
  <si>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</si>
  <si>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</si>
  <si>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</si>
  <si>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</si>
  <si>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</si>
  <si>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</si>
  <si>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</si>
  <si>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</si>
  <si>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</si>
  <si>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</si>
  <si>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</si>
  <si>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</si>
  <si>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[6]</t>
  </si>
  <si>
    <t>MMA2240KEG</t>
  </si>
  <si>
    <t>[2]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</si>
  <si>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</si>
  <si>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</si>
  <si>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</si>
  <si>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</si>
  <si>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</si>
  <si>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</si>
  <si>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</si>
  <si>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</si>
  <si>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</si>
  <si>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</si>
  <si>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</si>
  <si>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</si>
  <si>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</si>
  <si>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</si>
  <si>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</si>
  <si>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</si>
  <si>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</si>
  <si>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</si>
  <si>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</si>
  <si>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</si>
  <si>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</si>
  <si>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</si>
  <si>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</si>
  <si>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</si>
  <si>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</si>
  <si>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</si>
  <si>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</si>
  <si>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</si>
  <si>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</si>
  <si>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</si>
  <si>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</si>
  <si>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</si>
  <si>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</si>
  <si>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</si>
  <si>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</si>
  <si>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</si>
  <si>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</si>
  <si>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</si>
  <si>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</si>
  <si>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</si>
  <si>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</si>
  <si>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</si>
  <si>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</si>
  <si>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</si>
  <si>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</si>
  <si>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</si>
  <si>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</si>
  <si>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</si>
  <si>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</si>
  <si>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</si>
  <si>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</si>
  <si>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</si>
  <si>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</si>
  <si>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</si>
  <si>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</si>
  <si>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</si>
  <si>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</si>
  <si>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</si>
  <si>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</si>
  <si>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</si>
  <si>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</si>
  <si>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</si>
  <si>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</si>
  <si>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</si>
  <si>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</si>
  <si>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</si>
  <si>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</si>
  <si>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</si>
  <si>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</si>
  <si>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</si>
  <si>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</si>
  <si>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</si>
  <si>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</si>
  <si>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</si>
  <si>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</si>
  <si>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</si>
  <si>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</si>
  <si>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</si>
  <si>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</si>
  <si>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</si>
  <si>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</si>
  <si>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Winglet mounting, flatten spurs and bond to carbon panel</t>
  </si>
  <si>
    <t>Winglet Attach Blind Nut / T-Nut</t>
  </si>
  <si>
    <t>Winglet Attach Machine Screw</t>
  </si>
  <si>
    <t>Servo Male Connector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</si>
  <si>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</si>
  <si>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</si>
  <si>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</si>
  <si>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</si>
  <si>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</si>
  <si>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</si>
  <si>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</si>
  <si>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</si>
  <si>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</si>
  <si>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</si>
  <si>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</si>
  <si>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</si>
  <si>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</si>
  <si>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</si>
  <si>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</si>
  <si>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</si>
  <si>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</si>
  <si>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</si>
  <si>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</si>
  <si>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</si>
  <si>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</si>
  <si>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</si>
  <si>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Keel Attach Bolt</t>
  </si>
  <si>
    <t>Keel Attach Nut</t>
  </si>
  <si>
    <t>#10-32 Stainless Steel 3/4"</t>
  </si>
  <si>
    <t>1/4"-20 Stainless Steel 3/4"</t>
  </si>
  <si>
    <t>#10-32 Stainless Steel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</si>
  <si>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</si>
  <si>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</si>
  <si>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</si>
  <si>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</si>
  <si>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</si>
  <si>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</si>
  <si>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</si>
  <si>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</si>
  <si>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</si>
  <si>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</si>
  <si>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</si>
  <si>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</si>
  <si>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</si>
  <si>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</si>
  <si>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</si>
  <si>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</si>
  <si>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</si>
  <si>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</si>
  <si>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</si>
  <si>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</si>
  <si>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</si>
  <si>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</si>
  <si>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</si>
  <si>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</si>
  <si>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</si>
  <si>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</si>
  <si>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</si>
  <si>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</si>
  <si>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</si>
  <si>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</si>
  <si>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</si>
  <si>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</si>
  <si>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</si>
  <si>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</si>
  <si>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</si>
  <si>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</si>
  <si>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</si>
  <si>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</si>
  <si>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</si>
  <si>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</si>
  <si>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Make from Wing</t>
  </si>
  <si>
    <t>feet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</si>
  <si>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</si>
  <si>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</si>
  <si>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</si>
  <si>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</si>
  <si>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</si>
  <si>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</si>
  <si>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</si>
  <si>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http://www.digikey.com/product-detail/en/39-01-2141/WM3606-ND/61288</t>
  </si>
  <si>
    <t>Contact - Male</t>
  </si>
  <si>
    <t>http://www.digikey.com/product-detail/en/0039000040/WM2500CT-ND/467979</t>
  </si>
  <si>
    <t>Receptacle</t>
  </si>
  <si>
    <t>http://www.digikey.com/product-detail/en/0039012140/WM3706-ND/61391</t>
  </si>
  <si>
    <t>Contact - Female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</si>
  <si>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</si>
  <si>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</si>
  <si>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</si>
  <si>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</si>
  <si>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</si>
  <si>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</si>
  <si>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</si>
  <si>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</si>
  <si>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</si>
  <si>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</si>
  <si>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</si>
  <si>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</si>
  <si>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</si>
  <si>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</si>
  <si>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</si>
  <si>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</si>
  <si>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</si>
  <si>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</si>
  <si>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</si>
  <si>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</si>
  <si>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</si>
  <si>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</si>
  <si>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</si>
  <si>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</si>
  <si>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</si>
  <si>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</si>
  <si>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</si>
  <si>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</si>
  <si>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</si>
  <si>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</si>
  <si>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</si>
  <si>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</si>
  <si>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</si>
  <si>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</si>
  <si>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</si>
  <si>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</si>
  <si>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</si>
  <si>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</si>
  <si>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</si>
  <si>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</si>
  <si>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</si>
  <si>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</si>
  <si>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</si>
  <si>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</si>
  <si>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</si>
  <si>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</si>
  <si>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</si>
  <si>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</si>
  <si>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</si>
  <si>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</si>
  <si>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</si>
  <si>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</si>
  <si>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</si>
  <si>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</si>
  <si>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</si>
  <si>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</si>
  <si>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</si>
  <si>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</si>
  <si>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</si>
  <si>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</si>
  <si>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</si>
  <si>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</si>
  <si>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</si>
  <si>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</si>
  <si>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</si>
  <si>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</si>
  <si>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</si>
  <si>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</si>
  <si>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</si>
  <si>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1/4"-20 Stainless Steel</t>
  </si>
  <si>
    <t>3/4" may be long for keel ,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</si>
  <si>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</si>
  <si>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</si>
  <si>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</si>
  <si>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</si>
  <si>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</si>
  <si>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</si>
  <si>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</si>
  <si>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</si>
  <si>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</si>
  <si>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</si>
  <si>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</si>
  <si>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</si>
  <si>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</si>
  <si>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</si>
  <si>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</si>
  <si>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</si>
  <si>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</si>
  <si>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</si>
  <si>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</si>
  <si>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</si>
  <si>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</si>
  <si>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</si>
  <si>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</si>
  <si>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</si>
  <si>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</si>
  <si>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</si>
  <si>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</si>
  <si>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</si>
  <si>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</si>
  <si>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</si>
  <si>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Created v2.4 of the CAD</t>
  </si>
  <si>
    <t>http://www.hobbyking.com/hobbyking/store/uh_viewItem.asp?idProduct=31315</t>
  </si>
  <si>
    <t>9XR - 2200mAh 3S 1C Lipo Pack</t>
  </si>
  <si>
    <t>100 X 33 X 19 mm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</si>
  <si>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</si>
  <si>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</si>
  <si>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</si>
  <si>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</si>
  <si>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</si>
  <si>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</si>
  <si>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</si>
  <si>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</si>
  <si>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</si>
  <si>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</si>
  <si>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</si>
  <si>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</si>
  <si>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</si>
  <si>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</si>
  <si>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</si>
  <si>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</si>
  <si>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</si>
  <si>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</si>
  <si>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</si>
  <si>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</si>
  <si>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</si>
  <si>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</si>
  <si>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</si>
  <si>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</si>
  <si>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</si>
  <si>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</si>
  <si>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</si>
  <si>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</si>
  <si>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</si>
  <si>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Move to Parts List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</si>
  <si>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</si>
  <si>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</si>
  <si>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</si>
  <si>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</si>
  <si>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</si>
  <si>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</si>
  <si>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</si>
  <si>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</si>
  <si>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</si>
  <si>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</si>
  <si>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</si>
  <si>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</si>
  <si>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</si>
  <si>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</si>
  <si>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</si>
  <si>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</si>
  <si>
    <t>#4-40 Blind nut</t>
  </si>
  <si>
    <t>Motor Mount Attach Fastener</t>
  </si>
  <si>
    <t>1/4"-20 Steel Insert</t>
  </si>
  <si>
    <t>https://www.fastenal.com/products/details/11138962</t>
  </si>
  <si>
    <t>https://www.fastenal.com/products/details/0181940</t>
  </si>
  <si>
    <t>Wing Attach Bushing</t>
  </si>
  <si>
    <t>Bushing for #10-32 bolts in wing attach</t>
  </si>
  <si>
    <t>ABS Plastic</t>
  </si>
  <si>
    <t>Motor Mount Bolt</t>
  </si>
  <si>
    <t>Motor Mount Nut Insert</t>
  </si>
  <si>
    <t>BEC</t>
  </si>
  <si>
    <t>Castel Creations</t>
  </si>
  <si>
    <t>CC BEC Pro</t>
  </si>
  <si>
    <t>http://www3.towerhobbies.com/cgi-bin/wti0001p?&amp;I=LXYCA6&amp;P=ML</t>
  </si>
  <si>
    <t>Servo Male Terminal</t>
  </si>
  <si>
    <t>Servo Female Terminal</t>
  </si>
  <si>
    <t>Male Terminals</t>
  </si>
  <si>
    <t>Female Terminals</t>
  </si>
  <si>
    <t>Housing</t>
  </si>
  <si>
    <t>Futaba J connector Housing</t>
  </si>
  <si>
    <t>Sleeve</t>
  </si>
  <si>
    <t>Futaba J connector Sleeve</t>
  </si>
  <si>
    <t>Not depicted in CAD model</t>
  </si>
  <si>
    <t>lens mount for mobius action cam lens</t>
  </si>
  <si>
    <t>Pats List is associated with CAD model v2.4</t>
  </si>
  <si>
    <t>Updated Flight Systems and Standard to reflect build components</t>
  </si>
  <si>
    <t>v2.4 Rev A</t>
  </si>
  <si>
    <t>v2.4 Rev B</t>
  </si>
  <si>
    <t>http://hobbyking.com/hobbyking/store/__43715__JST_SH_Servo_Plug_Set_Futaba_Gold_Plated_10pairs_set_US_Warehouse_.html</t>
  </si>
  <si>
    <t>Static Pressure</t>
  </si>
  <si>
    <t>Pitot Pressure</t>
  </si>
  <si>
    <t>http://www.servoflo.com/</t>
  </si>
  <si>
    <t>Servo Female Connector - Housing</t>
  </si>
  <si>
    <t>Servo Female Connector - Sleeve</t>
  </si>
  <si>
    <t>Avionic Tray Fastener</t>
  </si>
  <si>
    <t>Avionics Tray Blind Nut / T-Nut</t>
  </si>
  <si>
    <t>4 to mount the tray to Goldy, 4 embedded as hard points</t>
  </si>
  <si>
    <t>#4-40 3/8" Socket head</t>
  </si>
  <si>
    <t>common to Goldy</t>
  </si>
  <si>
    <t>common to hardpoints</t>
  </si>
  <si>
    <t>Avionics Tray Machine Screw</t>
  </si>
  <si>
    <t>Avionics Tray Wood Screw</t>
  </si>
  <si>
    <t>Battery Tray Fastener</t>
  </si>
  <si>
    <t>Battery Tray Wood Screw</t>
  </si>
  <si>
    <t>#4-40 Stainless Steel 1/4" Flush</t>
  </si>
  <si>
    <t>https://www.fastenal.com/products/details/0173843</t>
  </si>
  <si>
    <t>https://www.fastenal.com/products/details/73411</t>
  </si>
  <si>
    <t>https://www.fastenal.com/products/details/70003</t>
  </si>
  <si>
    <t>https://www.fastenal.com/products/details/70710</t>
  </si>
  <si>
    <t>https://www.fastenal.com/products/details/73745</t>
  </si>
  <si>
    <t>https://www.fastenal.com/products/details/70708</t>
  </si>
  <si>
    <t>http://hobbyking.com/hobbyking/store/__32011__HobbyKing_Glider_Nose_Tow_Line_Release_11_7x42mm_US_Warehouse_.html</t>
  </si>
  <si>
    <t>With shortened coax cable, removed cover</t>
  </si>
  <si>
    <t>AER7234/49</t>
  </si>
  <si>
    <t>http://www.espritmodel.com/aeronaut-cam-folding-propellers-rudi-freudenthaler.aspx</t>
  </si>
  <si>
    <t>AER724221</t>
  </si>
  <si>
    <t>Yoke for folding prop, 38mm pin-to-pin, 8mm shoulder</t>
  </si>
  <si>
    <t>Folding 12" X 10"</t>
  </si>
  <si>
    <t>Alternate Prop - Folding 12" X 10"</t>
  </si>
  <si>
    <t>TE Connectivity</t>
  </si>
  <si>
    <t>Crimp Pin Connector - Female</t>
  </si>
  <si>
    <t>http://www.digikey.com/product-detail/en/1375819-1/A100453CT-ND/2233146</t>
  </si>
  <si>
    <t>http://www.digikey.com/product-detail/en/1375820-4/A99615-ND/634994</t>
  </si>
  <si>
    <t>CST-100 II - 1375820-6</t>
  </si>
  <si>
    <t>CST-100 II - 1375820-4</t>
  </si>
  <si>
    <t>CST-100 II - 1375819-1</t>
  </si>
  <si>
    <t>http://www.digikey.com/product-detail/en/1375820-6/A99617-ND/1864918</t>
  </si>
  <si>
    <t>http://www.digikey.com/product-detail/en/640456-6/A1923-ND/109008</t>
  </si>
  <si>
    <t>CST-100 II - 640456-6</t>
  </si>
  <si>
    <t>CST-100 II - 640456-4</t>
  </si>
  <si>
    <t>http://www.digikey.com/product-detail/en/640456-4/A1922-ND/109006</t>
  </si>
  <si>
    <t>Housing - 6 position</t>
  </si>
  <si>
    <t>Header - 6 position</t>
  </si>
  <si>
    <t>Header - 4 position</t>
  </si>
  <si>
    <t>Housing - 4 position</t>
  </si>
  <si>
    <t>Mini-Fit JR - WM3606-ND</t>
  </si>
  <si>
    <t>Mini-Fit JR - WM2500CT-ND</t>
  </si>
  <si>
    <t>Mini-Fit JR - WM3706-ND</t>
  </si>
  <si>
    <t>Mini-Fit JR - WM2501CT-ND</t>
  </si>
  <si>
    <t>v2.4 Rev C</t>
  </si>
  <si>
    <t>Added Connectors for I2C and Comm port</t>
  </si>
  <si>
    <t>Ethernet Socket</t>
  </si>
  <si>
    <t>Data Dump Switch</t>
  </si>
  <si>
    <t>Glider Tow Release</t>
  </si>
  <si>
    <t>Telemetry</t>
  </si>
  <si>
    <t>TM Antennae</t>
  </si>
  <si>
    <t>TM Coax Cable</t>
  </si>
  <si>
    <t>50-pin Connector</t>
  </si>
  <si>
    <t>Mates with Goldy</t>
  </si>
  <si>
    <t>15 pin Output Port</t>
  </si>
  <si>
    <t>15 pin Input Port</t>
  </si>
  <si>
    <t>AvionicsCover</t>
  </si>
  <si>
    <t>3D Printed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</si>
</sst>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6" fillId="0" borderId="1" xfId="0" applyFont="1" applyBorder="1"/>
    <xf numFmtId="0" fontId="4" fillId="3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NF14FTD47K0/RNF14FTD47K0CT-ND/1975140" TargetMode="External"/><Relationship Id="rId18" Type="http://schemas.openxmlformats.org/officeDocument/2006/relationships/hyperlink" Target="http://www3.towerhobbies.com/cgi-bin/wti0001p?&amp;I=LXFZP1" TargetMode="External"/><Relationship Id="rId26" Type="http://schemas.openxmlformats.org/officeDocument/2006/relationships/hyperlink" Target="http://www3.towerhobbies.com/cgi-bin/wti0001p?&amp;I=LXMTB3&amp;P=M" TargetMode="External"/><Relationship Id="rId39" Type="http://schemas.openxmlformats.org/officeDocument/2006/relationships/hyperlink" Target="http://www.espritmodel.com/pushrod-turnbuckle-aluminum-secraft-440-2.aspx" TargetMode="External"/><Relationship Id="rId21" Type="http://schemas.openxmlformats.org/officeDocument/2006/relationships/hyperlink" Target="http://www3.towerhobbies.com/cgi-bin/wti0001p?&amp;I=LXJGU0" TargetMode="External"/><Relationship Id="rId34" Type="http://schemas.openxmlformats.org/officeDocument/2006/relationships/hyperlink" Target="http://www.proto-advantage.com/store/product_info.php?products_id=2200006" TargetMode="External"/><Relationship Id="rId42" Type="http://schemas.openxmlformats.org/officeDocument/2006/relationships/hyperlink" Target="http://www.espritmodel.com/aluminum-servo-arm-half-v3-futaba.aspx" TargetMode="External"/><Relationship Id="rId47" Type="http://schemas.openxmlformats.org/officeDocument/2006/relationships/hyperlink" Target="http://hobbyking.com/hobbyking/store/__43715__JST_SH_Servo_Plug_Set_Futaba_Gold_Plated_10pairs_set_US_Warehouse_.html" TargetMode="External"/><Relationship Id="rId50" Type="http://schemas.openxmlformats.org/officeDocument/2006/relationships/hyperlink" Target="https://www.fastenal.com/products/details/73411" TargetMode="External"/><Relationship Id="rId55" Type="http://schemas.openxmlformats.org/officeDocument/2006/relationships/hyperlink" Target="http://www.digikey.com/product-detail/en/640456-6/A1923-ND/109008" TargetMode="External"/><Relationship Id="rId7" Type="http://schemas.openxmlformats.org/officeDocument/2006/relationships/hyperlink" Target="http://www.digikey.com/product-detail/en/0039012140/WM3706-ND/6139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.horizonhobby.com/ar8000-8-channel-dsmx-receiver-spmar8000" TargetMode="External"/><Relationship Id="rId29" Type="http://schemas.openxmlformats.org/officeDocument/2006/relationships/hyperlink" Target="http://www.servoflo.com/" TargetMode="External"/><Relationship Id="rId11" Type="http://schemas.openxmlformats.org/officeDocument/2006/relationships/hyperlink" Target="http://www.digikey.com/product-search/en?x=0&amp;y=0&amp;lang=en&amp;site=us&amp;keywords=CN101R-25-ND" TargetMode="External"/><Relationship Id="rId24" Type="http://schemas.openxmlformats.org/officeDocument/2006/relationships/hyperlink" Target="http://www.espritmodel.com/hk-carbon-fiber-folding-propellers.aspx" TargetMode="External"/><Relationship Id="rId32" Type="http://schemas.openxmlformats.org/officeDocument/2006/relationships/hyperlink" Target="http://www.amazon.com/FatShark-250mW-5-8GHz-Transmitter-NexwaveRF/dp/B00KB3S5YO" TargetMode="External"/><Relationship Id="rId37" Type="http://schemas.openxmlformats.org/officeDocument/2006/relationships/hyperlink" Target="http://www3.towerhobbies.com/cgi-bin/wti0001p?I=LXET41&amp;P=FB&amp;Q=1" TargetMode="External"/><Relationship Id="rId40" Type="http://schemas.openxmlformats.org/officeDocument/2006/relationships/hyperlink" Target="http://www.espritmodel.com/pushrod-turnbuckle-aluminum-secraft-440-2.aspx" TargetMode="External"/><Relationship Id="rId45" Type="http://schemas.openxmlformats.org/officeDocument/2006/relationships/hyperlink" Target="https://www.fastenal.com/products/details/11138962" TargetMode="External"/><Relationship Id="rId53" Type="http://schemas.openxmlformats.org/officeDocument/2006/relationships/hyperlink" Target="http://www.digikey.com/product-detail/en/1375820-4/A99615-ND/634994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http://www.digikey.com/product-detail/en/39-01-2141/WM3606-ND/61288" TargetMode="External"/><Relationship Id="rId19" Type="http://schemas.openxmlformats.org/officeDocument/2006/relationships/hyperlink" Target="http://www.horizonhobby.com/servo-tray-aileron-jrpa244" TargetMode="External"/><Relationship Id="rId4" Type="http://schemas.openxmlformats.org/officeDocument/2006/relationships/hyperlink" Target="http://www3.towerhobbies.com/cgi-bin/wti0001p?&amp;I=LXN661" TargetMode="External"/><Relationship Id="rId9" Type="http://schemas.openxmlformats.org/officeDocument/2006/relationships/hyperlink" Target="http://www3.towerhobbies.com/cgi-bin/wti0001p?&amp;I=LXHGL9&amp;P=M" TargetMode="External"/><Relationship Id="rId14" Type="http://schemas.openxmlformats.org/officeDocument/2006/relationships/hyperlink" Target="http://www.digikey.com/product-detail/en/A224K20X7RF5TAA/1227PHCT-ND/2356863" TargetMode="External"/><Relationship Id="rId22" Type="http://schemas.openxmlformats.org/officeDocument/2006/relationships/hyperlink" Target="http://www3.towerhobbies.com/cgi-bin/wti0001p?&amp;I=LXJGU0" TargetMode="External"/><Relationship Id="rId27" Type="http://schemas.openxmlformats.org/officeDocument/2006/relationships/hyperlink" Target="http://www.horizonhobby.com/airplanes/motors/power-52-brushless-outrunner-motor--590kv-eflm4052a" TargetMode="External"/><Relationship Id="rId30" Type="http://schemas.openxmlformats.org/officeDocument/2006/relationships/hyperlink" Target="https://www.mobius-actioncam.com/store/products/mobius-8-inch-lens-extension-cable/" TargetMode="External"/><Relationship Id="rId35" Type="http://schemas.openxmlformats.org/officeDocument/2006/relationships/hyperlink" Target="http://www.proto-advantage.com/store/product_info.php?products_id=2250064" TargetMode="External"/><Relationship Id="rId43" Type="http://schemas.openxmlformats.org/officeDocument/2006/relationships/hyperlink" Target="http://www.amazon.com/GPS-Outfitters-Titan-Universal-Antenna/dp/B0000ATIUG" TargetMode="External"/><Relationship Id="rId48" Type="http://schemas.openxmlformats.org/officeDocument/2006/relationships/hyperlink" Target="http://www3.towerhobbies.com/cgi-bin/wti0001p?&amp;I=LXD968&amp;P=7" TargetMode="External"/><Relationship Id="rId56" Type="http://schemas.openxmlformats.org/officeDocument/2006/relationships/hyperlink" Target="http://www.digikey.com/product-detail/en/640456-4/A1922-ND/109006" TargetMode="External"/><Relationship Id="rId8" Type="http://schemas.openxmlformats.org/officeDocument/2006/relationships/hyperlink" Target="http://www.digikey.com/product-detail/en/0039000038/WM2501CT-ND/467978" TargetMode="External"/><Relationship Id="rId51" Type="http://schemas.openxmlformats.org/officeDocument/2006/relationships/hyperlink" Target="http://www.espritmodel.com/aeronaut-cam-folding-propellers-rudi-freudenthaler.aspx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.digikey.com/product-search/en?x=0&amp;y=0&amp;lang=en&amp;site=us&amp;keywords=CN101B-25-ND" TargetMode="External"/><Relationship Id="rId17" Type="http://schemas.openxmlformats.org/officeDocument/2006/relationships/hyperlink" Target="http://www3.towerhobbies.com/cgi-bin/wti0001p?&amp;I=LXFZP1" TargetMode="External"/><Relationship Id="rId25" Type="http://schemas.openxmlformats.org/officeDocument/2006/relationships/hyperlink" Target="http://www.espritmodel.com/aeronaut-yoke-for-turbo-and-black-spinners.aspx" TargetMode="External"/><Relationship Id="rId33" Type="http://schemas.openxmlformats.org/officeDocument/2006/relationships/hyperlink" Target="http://www3.towerhobbies.com/cgi-bin/wti0001p?&amp;I=LXWGR1" TargetMode="External"/><Relationship Id="rId38" Type="http://schemas.openxmlformats.org/officeDocument/2006/relationships/hyperlink" Target="http://www3.towerhobbies.com/cgi-bin/wti0001p?I=LXET41&amp;P=FB&amp;Q=1" TargetMode="External"/><Relationship Id="rId46" Type="http://schemas.openxmlformats.org/officeDocument/2006/relationships/hyperlink" Target="http://www3.towerhobbies.com/cgi-bin/wti0001p?&amp;I=LXYCA6&amp;P=ML" TargetMode="External"/><Relationship Id="rId20" Type="http://schemas.openxmlformats.org/officeDocument/2006/relationships/hyperlink" Target="http://www.horizonhobby.com/servo-tray-aileron-jrpa244" TargetMode="External"/><Relationship Id="rId41" Type="http://schemas.openxmlformats.org/officeDocument/2006/relationships/hyperlink" Target="http://www.espritmodel.com/aluminum-servo-arm-half-v3-futaba.aspx" TargetMode="External"/><Relationship Id="rId54" Type="http://schemas.openxmlformats.org/officeDocument/2006/relationships/hyperlink" Target="http://www.digikey.com/product-detail/en/1375820-6/A99617-ND/1864918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.digikey.com/product-detail/en/0039000040/WM2500CT-ND/467979" TargetMode="External"/><Relationship Id="rId15" Type="http://schemas.openxmlformats.org/officeDocument/2006/relationships/hyperlink" Target="http://www.hobbyking.com/hobbyking/store/uh_viewItem.asp?idProduct=31315" TargetMode="External"/><Relationship Id="rId23" Type="http://schemas.openxmlformats.org/officeDocument/2006/relationships/hyperlink" Target="http://www.servoflo.com/" TargetMode="External"/><Relationship Id="rId28" Type="http://schemas.openxmlformats.org/officeDocument/2006/relationships/hyperlink" Target="http://www.horizonhobby.com/phoenix-edge-lite-75--34v-75-amp-esc-w--5-amp-bec-cse010011200" TargetMode="External"/><Relationship Id="rId36" Type="http://schemas.openxmlformats.org/officeDocument/2006/relationships/hyperlink" Target="http://www.digikey.com/product-detail/en/A104K15X7RF5TAA/1109PHCT-ND/145913" TargetMode="External"/><Relationship Id="rId49" Type="http://schemas.openxmlformats.org/officeDocument/2006/relationships/hyperlink" Target="https://www.fastenal.com/products/details/0173843" TargetMode="External"/><Relationship Id="rId57" Type="http://schemas.openxmlformats.org/officeDocument/2006/relationships/hyperlink" Target="http://hobbyking.com/hobbyking/store/__43715__JST_SH_Servo_Plug_Set_Futaba_Gold_Plated_10pairs_set_US_Warehouse_.html" TargetMode="External"/><Relationship Id="rId10" Type="http://schemas.openxmlformats.org/officeDocument/2006/relationships/hyperlink" Target="http://www.amazon.com/s/ref=nb_sb_noss?url=search-alias%3Daps&amp;field-keywords=B00N51OJNK" TargetMode="External"/><Relationship Id="rId31" Type="http://schemas.openxmlformats.org/officeDocument/2006/relationships/hyperlink" Target="https://www.mobius-actioncam.com/store/products/mobius-basic-actioncam-16g-2/" TargetMode="External"/><Relationship Id="rId44" Type="http://schemas.openxmlformats.org/officeDocument/2006/relationships/hyperlink" Target="https://www.fastenal.com/products/details/0181940" TargetMode="External"/><Relationship Id="rId52" Type="http://schemas.openxmlformats.org/officeDocument/2006/relationships/hyperlink" Target="http://www.digikey.com/product-detail/en/1375819-1/A100453CT-ND/223314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obbyking.com/hobbyking/store/__32011__HobbyKing_Glider_Nose_Tow_Line_Release_11_7x42mm_US_Warehouse_.html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7" sqref="D17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2" t="s">
        <v>226</v>
      </c>
      <c r="B1" s="52"/>
      <c r="C1" s="52"/>
      <c r="D1" s="52"/>
      <c r="E1" s="38"/>
    </row>
    <row r="2" spans="1:5" x14ac:dyDescent="0.25">
      <c r="E2" s="46"/>
    </row>
    <row r="3" spans="1:5" x14ac:dyDescent="0.25">
      <c r="A3" t="s">
        <v>495</v>
      </c>
    </row>
    <row r="5" spans="1:5" x14ac:dyDescent="0.25">
      <c r="A5" s="5" t="s">
        <v>230</v>
      </c>
      <c r="B5" s="5" t="s">
        <v>231</v>
      </c>
      <c r="C5" s="5" t="s">
        <v>232</v>
      </c>
      <c r="D5" s="5" t="s">
        <v>1</v>
      </c>
    </row>
    <row r="6" spans="1:5" x14ac:dyDescent="0.25">
      <c r="A6" t="s">
        <v>229</v>
      </c>
      <c r="B6" t="s">
        <v>228</v>
      </c>
      <c r="C6" s="28">
        <v>42074</v>
      </c>
      <c r="D6" t="s">
        <v>227</v>
      </c>
    </row>
    <row r="7" spans="1:5" x14ac:dyDescent="0.25">
      <c r="A7" t="s">
        <v>239</v>
      </c>
      <c r="B7" t="s">
        <v>228</v>
      </c>
      <c r="C7" s="28">
        <v>42083</v>
      </c>
      <c r="D7" t="s">
        <v>240</v>
      </c>
    </row>
    <row r="8" spans="1:5" x14ac:dyDescent="0.25">
      <c r="A8" t="s">
        <v>245</v>
      </c>
      <c r="B8" t="s">
        <v>228</v>
      </c>
      <c r="C8" s="28">
        <v>42087</v>
      </c>
      <c r="D8" t="s">
        <v>246</v>
      </c>
    </row>
    <row r="9" spans="1:5" x14ac:dyDescent="0.25">
      <c r="D9" t="s">
        <v>247</v>
      </c>
    </row>
    <row r="10" spans="1:5" x14ac:dyDescent="0.25">
      <c r="A10" t="s">
        <v>303</v>
      </c>
      <c r="B10" t="s">
        <v>228</v>
      </c>
      <c r="C10" s="28">
        <v>42102</v>
      </c>
      <c r="D10" t="s">
        <v>304</v>
      </c>
    </row>
    <row r="11" spans="1:5" x14ac:dyDescent="0.25">
      <c r="C11" s="28"/>
      <c r="D11" t="s">
        <v>332</v>
      </c>
    </row>
    <row r="12" spans="1:5" x14ac:dyDescent="0.25">
      <c r="C12" s="28"/>
      <c r="D12" t="s">
        <v>402</v>
      </c>
    </row>
    <row r="13" spans="1:5" x14ac:dyDescent="0.25">
      <c r="C13" s="28"/>
      <c r="D13" t="s">
        <v>403</v>
      </c>
    </row>
    <row r="14" spans="1:5" x14ac:dyDescent="0.25">
      <c r="A14" s="37" t="s">
        <v>497</v>
      </c>
      <c r="B14" t="s">
        <v>228</v>
      </c>
      <c r="C14" s="28">
        <v>42103</v>
      </c>
      <c r="D14" t="s">
        <v>421</v>
      </c>
    </row>
    <row r="15" spans="1:5" x14ac:dyDescent="0.25">
      <c r="A15" t="s">
        <v>498</v>
      </c>
      <c r="B15" s="37" t="s">
        <v>228</v>
      </c>
      <c r="C15" s="28">
        <v>42125</v>
      </c>
      <c r="D15" t="s">
        <v>496</v>
      </c>
    </row>
    <row r="16" spans="1:5" x14ac:dyDescent="0.25">
      <c r="A16" t="s">
        <v>550</v>
      </c>
      <c r="B16" t="s">
        <v>228</v>
      </c>
      <c r="C16" s="28">
        <v>42143</v>
      </c>
      <c r="D16" t="s">
        <v>551</v>
      </c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A41" workbookViewId="0">
      <selection activeCell="R32" sqref="R32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38.140625" bestFit="1" customWidth="1"/>
    <col min="15" max="15" width="4.5703125" bestFit="1" customWidth="1"/>
    <col min="16" max="16" width="22.42578125" bestFit="1" customWidth="1"/>
    <col min="17" max="17" width="25.5703125" bestFit="1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321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328</v>
      </c>
      <c r="N1" s="1" t="s">
        <v>329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8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43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189</v>
      </c>
      <c r="N3" s="2"/>
      <c r="O3" s="2">
        <v>2</v>
      </c>
      <c r="P3" s="2" t="s">
        <v>233</v>
      </c>
      <c r="Q3" s="2"/>
    </row>
    <row r="4" spans="1:17" s="37" customFormat="1" x14ac:dyDescent="0.25">
      <c r="A4" s="7" t="s">
        <v>8</v>
      </c>
      <c r="B4" s="7">
        <v>8001</v>
      </c>
      <c r="C4" s="2" t="s">
        <v>14</v>
      </c>
      <c r="D4" s="2" t="s">
        <v>5</v>
      </c>
      <c r="E4" s="9" t="str">
        <f>A4&amp;"_"&amp;C4&amp;B4&amp;"_"&amp;D4</f>
        <v>mAE1_P8001_A</v>
      </c>
      <c r="F4" s="2">
        <v>2</v>
      </c>
      <c r="G4" s="41" t="str">
        <f t="shared" ref="G4:L4" si="2">IF(G$1=$F4, "X", "")</f>
        <v/>
      </c>
      <c r="H4" s="41" t="str">
        <f t="shared" si="2"/>
        <v>X</v>
      </c>
      <c r="I4" s="41" t="str">
        <f t="shared" si="2"/>
        <v/>
      </c>
      <c r="J4" s="41" t="str">
        <f t="shared" si="2"/>
        <v/>
      </c>
      <c r="K4" s="41" t="str">
        <f t="shared" si="2"/>
        <v/>
      </c>
      <c r="L4" s="41" t="str">
        <f t="shared" si="2"/>
        <v/>
      </c>
      <c r="M4" s="4" t="s">
        <v>476</v>
      </c>
      <c r="N4" s="2" t="s">
        <v>477</v>
      </c>
      <c r="O4" s="2">
        <v>24</v>
      </c>
      <c r="P4" s="2" t="s">
        <v>478</v>
      </c>
      <c r="Q4" s="2" t="s">
        <v>493</v>
      </c>
    </row>
    <row r="5" spans="1:17" x14ac:dyDescent="0.25">
      <c r="A5" s="7"/>
      <c r="B5" s="7"/>
      <c r="C5" s="2"/>
      <c r="D5" s="2"/>
      <c r="E5" s="2"/>
      <c r="F5" s="2"/>
      <c r="G5" s="36" t="str">
        <f t="shared" si="1"/>
        <v/>
      </c>
      <c r="H5" s="36" t="str">
        <f t="shared" si="0"/>
        <v/>
      </c>
      <c r="I5" s="36" t="str">
        <f t="shared" si="0"/>
        <v/>
      </c>
      <c r="J5" s="36" t="str">
        <f t="shared" si="0"/>
        <v/>
      </c>
      <c r="K5" s="36" t="str">
        <f t="shared" si="0"/>
        <v/>
      </c>
      <c r="L5" s="36" t="str">
        <f t="shared" si="0"/>
        <v/>
      </c>
      <c r="M5" s="2"/>
      <c r="N5" s="2"/>
      <c r="O5" s="2"/>
      <c r="P5" s="2"/>
      <c r="Q5" s="2"/>
    </row>
    <row r="6" spans="1:17" x14ac:dyDescent="0.25">
      <c r="A6" s="7" t="s">
        <v>8</v>
      </c>
      <c r="B6" s="7">
        <v>2100</v>
      </c>
      <c r="C6" s="2" t="s">
        <v>5</v>
      </c>
      <c r="D6" s="2" t="s">
        <v>5</v>
      </c>
      <c r="E6" s="9" t="str">
        <f t="shared" ref="E6:E32" si="3">A6&amp;"_"&amp;C6&amp;B6&amp;"_"&amp;D6</f>
        <v>mAE1_A2100_A</v>
      </c>
      <c r="F6" s="2">
        <v>2</v>
      </c>
      <c r="G6" s="41" t="str">
        <f t="shared" si="1"/>
        <v/>
      </c>
      <c r="H6" s="41" t="str">
        <f t="shared" si="0"/>
        <v>X</v>
      </c>
      <c r="I6" s="41" t="str">
        <f t="shared" si="0"/>
        <v/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10</v>
      </c>
      <c r="N6" s="2"/>
      <c r="O6" s="2">
        <v>1</v>
      </c>
      <c r="P6" s="2" t="s">
        <v>2</v>
      </c>
      <c r="Q6" s="2"/>
    </row>
    <row r="7" spans="1:17" x14ac:dyDescent="0.25">
      <c r="A7" s="7" t="s">
        <v>8</v>
      </c>
      <c r="B7" s="7">
        <v>2101</v>
      </c>
      <c r="C7" s="2" t="s">
        <v>14</v>
      </c>
      <c r="D7" s="2" t="s">
        <v>5</v>
      </c>
      <c r="E7" s="9" t="str">
        <f t="shared" si="3"/>
        <v>mAE1_P2101_A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19</v>
      </c>
      <c r="N7" s="2"/>
      <c r="O7" s="2">
        <v>2</v>
      </c>
      <c r="P7" s="2" t="s">
        <v>153</v>
      </c>
      <c r="Q7" s="2"/>
    </row>
    <row r="8" spans="1:17" x14ac:dyDescent="0.25">
      <c r="A8" s="7" t="s">
        <v>8</v>
      </c>
      <c r="B8" s="7">
        <v>2102</v>
      </c>
      <c r="C8" s="2" t="s">
        <v>14</v>
      </c>
      <c r="D8" s="2" t="s">
        <v>5</v>
      </c>
      <c r="E8" s="9" t="str">
        <f t="shared" si="3"/>
        <v>mAE1_P2102_A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156</v>
      </c>
      <c r="N8" s="2"/>
      <c r="O8" s="2">
        <v>2</v>
      </c>
      <c r="P8" s="2" t="s">
        <v>153</v>
      </c>
      <c r="Q8" s="2"/>
    </row>
    <row r="9" spans="1:17" x14ac:dyDescent="0.25">
      <c r="A9" s="7" t="s">
        <v>8</v>
      </c>
      <c r="B9" s="7">
        <v>2103</v>
      </c>
      <c r="C9" s="2" t="s">
        <v>14</v>
      </c>
      <c r="D9" s="2" t="s">
        <v>5</v>
      </c>
      <c r="E9" s="9" t="str">
        <f t="shared" si="3"/>
        <v>mAE1_P2103_A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154</v>
      </c>
      <c r="N9" s="2"/>
      <c r="O9" s="2">
        <v>1</v>
      </c>
      <c r="P9" s="2" t="s">
        <v>233</v>
      </c>
      <c r="Q9" s="2"/>
    </row>
    <row r="10" spans="1:17" x14ac:dyDescent="0.25">
      <c r="A10" s="7" t="s">
        <v>8</v>
      </c>
      <c r="B10" s="7">
        <v>2104</v>
      </c>
      <c r="C10" s="2" t="s">
        <v>14</v>
      </c>
      <c r="D10" s="2" t="s">
        <v>5</v>
      </c>
      <c r="E10" s="9" t="str">
        <f t="shared" si="3"/>
        <v>mAE1_P2104_A</v>
      </c>
      <c r="F10" s="2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2" t="s">
        <v>155</v>
      </c>
      <c r="N10" s="2"/>
      <c r="O10" s="2">
        <v>1</v>
      </c>
      <c r="P10" s="2" t="s">
        <v>233</v>
      </c>
      <c r="Q10" s="2"/>
    </row>
    <row r="11" spans="1:17" x14ac:dyDescent="0.25">
      <c r="A11" s="7" t="s">
        <v>8</v>
      </c>
      <c r="B11" s="7">
        <v>2105</v>
      </c>
      <c r="C11" s="2" t="s">
        <v>14</v>
      </c>
      <c r="D11" s="2" t="s">
        <v>5</v>
      </c>
      <c r="E11" s="9" t="str">
        <f t="shared" si="3"/>
        <v>mAE1_P2105_A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157</v>
      </c>
      <c r="N11" s="2"/>
      <c r="O11" s="2">
        <v>2</v>
      </c>
      <c r="P11" s="2" t="s">
        <v>158</v>
      </c>
      <c r="Q11" s="2"/>
    </row>
    <row r="12" spans="1:17" x14ac:dyDescent="0.25">
      <c r="A12" s="7" t="s">
        <v>8</v>
      </c>
      <c r="B12" s="7">
        <v>2106</v>
      </c>
      <c r="C12" s="2" t="s">
        <v>14</v>
      </c>
      <c r="D12" s="2" t="s">
        <v>5</v>
      </c>
      <c r="E12" s="9" t="str">
        <f t="shared" si="3"/>
        <v>mAE1_P2106_A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164</v>
      </c>
      <c r="N12" s="2"/>
      <c r="O12" s="2">
        <v>1</v>
      </c>
      <c r="P12" s="2" t="s">
        <v>165</v>
      </c>
      <c r="Q12" s="2"/>
    </row>
    <row r="13" spans="1:17" x14ac:dyDescent="0.25">
      <c r="A13" s="7" t="s">
        <v>8</v>
      </c>
      <c r="B13" s="7">
        <v>2107</v>
      </c>
      <c r="C13" s="2" t="s">
        <v>14</v>
      </c>
      <c r="D13" s="2" t="s">
        <v>5</v>
      </c>
      <c r="E13" s="9" t="str">
        <f t="shared" si="3"/>
        <v>mAE1_P2107_A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163</v>
      </c>
      <c r="N13" s="2"/>
      <c r="O13" s="2">
        <v>1</v>
      </c>
      <c r="P13" s="2" t="s">
        <v>165</v>
      </c>
      <c r="Q13" s="2"/>
    </row>
    <row r="14" spans="1:17" x14ac:dyDescent="0.25">
      <c r="A14" s="7" t="s">
        <v>8</v>
      </c>
      <c r="B14" s="7">
        <v>2108</v>
      </c>
      <c r="C14" s="2" t="s">
        <v>14</v>
      </c>
      <c r="D14" s="2" t="s">
        <v>5</v>
      </c>
      <c r="E14" s="9" t="str">
        <f t="shared" si="3"/>
        <v>mAE1_P2108_A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162</v>
      </c>
      <c r="N14" s="2"/>
      <c r="O14" s="2">
        <v>1</v>
      </c>
      <c r="P14" s="2" t="s">
        <v>165</v>
      </c>
      <c r="Q14" s="2"/>
    </row>
    <row r="15" spans="1:17" x14ac:dyDescent="0.25">
      <c r="A15" s="7" t="s">
        <v>8</v>
      </c>
      <c r="B15" s="7">
        <v>2109</v>
      </c>
      <c r="C15" s="2" t="s">
        <v>14</v>
      </c>
      <c r="D15" s="2" t="s">
        <v>5</v>
      </c>
      <c r="E15" s="9" t="str">
        <f t="shared" si="3"/>
        <v>mAE1_P2109_A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161</v>
      </c>
      <c r="N15" s="2"/>
      <c r="O15" s="2">
        <v>1</v>
      </c>
      <c r="P15" s="2" t="s">
        <v>165</v>
      </c>
      <c r="Q15" s="2"/>
    </row>
    <row r="16" spans="1:17" x14ac:dyDescent="0.25">
      <c r="A16" s="7" t="s">
        <v>8</v>
      </c>
      <c r="B16" s="7">
        <v>2110</v>
      </c>
      <c r="C16" s="2" t="s">
        <v>14</v>
      </c>
      <c r="D16" s="2" t="s">
        <v>5</v>
      </c>
      <c r="E16" s="9" t="str">
        <f t="shared" si="3"/>
        <v>mAE1_P2110_A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159</v>
      </c>
      <c r="N16" s="2"/>
      <c r="O16" s="2">
        <v>1</v>
      </c>
      <c r="P16" s="2" t="s">
        <v>165</v>
      </c>
      <c r="Q16" s="2"/>
    </row>
    <row r="17" spans="1:17" x14ac:dyDescent="0.25">
      <c r="A17" s="7" t="s">
        <v>8</v>
      </c>
      <c r="B17" s="7">
        <v>2111</v>
      </c>
      <c r="C17" s="2" t="s">
        <v>14</v>
      </c>
      <c r="D17" s="2" t="s">
        <v>5</v>
      </c>
      <c r="E17" s="9" t="str">
        <f t="shared" si="3"/>
        <v>mAE1_P2111_A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160</v>
      </c>
      <c r="N17" s="2"/>
      <c r="O17" s="2">
        <v>1</v>
      </c>
      <c r="P17" s="2" t="s">
        <v>165</v>
      </c>
      <c r="Q17" s="2"/>
    </row>
    <row r="18" spans="1:17" x14ac:dyDescent="0.25">
      <c r="A18" s="7" t="s">
        <v>8</v>
      </c>
      <c r="B18" s="7">
        <v>2112</v>
      </c>
      <c r="C18" s="2" t="s">
        <v>14</v>
      </c>
      <c r="D18" s="2" t="s">
        <v>5</v>
      </c>
      <c r="E18" s="9" t="str">
        <f t="shared" si="3"/>
        <v>mAE1_P2112_A</v>
      </c>
      <c r="F18" s="4">
        <v>3</v>
      </c>
      <c r="G18" s="41" t="str">
        <f t="shared" si="1"/>
        <v/>
      </c>
      <c r="H18" s="41" t="str">
        <f t="shared" si="0"/>
        <v/>
      </c>
      <c r="I18" s="41" t="str">
        <f t="shared" si="0"/>
        <v>X</v>
      </c>
      <c r="J18" s="41" t="str">
        <f t="shared" si="0"/>
        <v/>
      </c>
      <c r="K18" s="41" t="str">
        <f t="shared" si="0"/>
        <v/>
      </c>
      <c r="L18" s="41" t="str">
        <f t="shared" si="0"/>
        <v/>
      </c>
      <c r="M18" s="4" t="s">
        <v>166</v>
      </c>
      <c r="N18" s="2"/>
      <c r="O18" s="2">
        <v>2</v>
      </c>
      <c r="P18" s="2" t="s">
        <v>153</v>
      </c>
      <c r="Q18" s="2"/>
    </row>
    <row r="19" spans="1:17" x14ac:dyDescent="0.25">
      <c r="A19" s="7" t="s">
        <v>8</v>
      </c>
      <c r="B19" s="7">
        <v>2113</v>
      </c>
      <c r="C19" s="2" t="s">
        <v>14</v>
      </c>
      <c r="D19" s="2" t="s">
        <v>5</v>
      </c>
      <c r="E19" s="9" t="str">
        <f t="shared" si="3"/>
        <v>mAE1_P2113_A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167</v>
      </c>
      <c r="N19" s="2"/>
      <c r="O19" s="2">
        <v>1</v>
      </c>
      <c r="P19" s="2" t="s">
        <v>153</v>
      </c>
      <c r="Q19" s="2"/>
    </row>
    <row r="20" spans="1:17" x14ac:dyDescent="0.25">
      <c r="A20" s="7" t="s">
        <v>8</v>
      </c>
      <c r="B20" s="7">
        <v>2150</v>
      </c>
      <c r="C20" s="2" t="s">
        <v>5</v>
      </c>
      <c r="D20" s="2" t="s">
        <v>5</v>
      </c>
      <c r="E20" s="9" t="str">
        <f t="shared" si="3"/>
        <v>mAE1_A2150_A</v>
      </c>
      <c r="F20" s="4">
        <v>3</v>
      </c>
      <c r="G20" s="41" t="str">
        <f t="shared" si="1"/>
        <v/>
      </c>
      <c r="H20" s="41" t="str">
        <f t="shared" si="1"/>
        <v/>
      </c>
      <c r="I20" s="41" t="str">
        <f t="shared" si="1"/>
        <v>X</v>
      </c>
      <c r="J20" s="41" t="str">
        <f t="shared" si="1"/>
        <v/>
      </c>
      <c r="K20" s="41" t="str">
        <f t="shared" si="1"/>
        <v/>
      </c>
      <c r="L20" s="41" t="str">
        <f t="shared" si="1"/>
        <v/>
      </c>
      <c r="M20" s="4" t="s">
        <v>168</v>
      </c>
      <c r="N20" s="2"/>
      <c r="O20" s="2">
        <v>1</v>
      </c>
      <c r="P20" s="2" t="s">
        <v>2</v>
      </c>
      <c r="Q20" s="2"/>
    </row>
    <row r="21" spans="1:17" x14ac:dyDescent="0.25">
      <c r="A21" s="7" t="s">
        <v>8</v>
      </c>
      <c r="B21" s="7">
        <v>2151</v>
      </c>
      <c r="C21" s="2" t="s">
        <v>14</v>
      </c>
      <c r="D21" s="2" t="s">
        <v>5</v>
      </c>
      <c r="E21" s="9" t="str">
        <f t="shared" si="3"/>
        <v>mAE1_P2151_A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169</v>
      </c>
      <c r="N21" s="2"/>
      <c r="O21" s="2">
        <v>1</v>
      </c>
      <c r="P21" s="2"/>
      <c r="Q21" s="2"/>
    </row>
    <row r="22" spans="1:17" x14ac:dyDescent="0.25">
      <c r="A22" s="7" t="s">
        <v>8</v>
      </c>
      <c r="B22" s="7">
        <v>2152</v>
      </c>
      <c r="C22" s="2" t="s">
        <v>14</v>
      </c>
      <c r="D22" s="2" t="s">
        <v>5</v>
      </c>
      <c r="E22" s="9" t="str">
        <f t="shared" si="3"/>
        <v>mAE1_P2152_A</v>
      </c>
      <c r="F22" s="4">
        <v>4</v>
      </c>
      <c r="G22" s="41" t="str">
        <f t="shared" si="1"/>
        <v/>
      </c>
      <c r="H22" s="41" t="str">
        <f t="shared" si="1"/>
        <v/>
      </c>
      <c r="I22" s="41" t="str">
        <f t="shared" si="1"/>
        <v/>
      </c>
      <c r="J22" s="41" t="str">
        <f t="shared" si="1"/>
        <v>X</v>
      </c>
      <c r="K22" s="41" t="str">
        <f t="shared" si="1"/>
        <v/>
      </c>
      <c r="L22" s="41" t="str">
        <f t="shared" si="1"/>
        <v/>
      </c>
      <c r="M22" s="4" t="s">
        <v>170</v>
      </c>
      <c r="N22" s="2"/>
      <c r="O22" s="2">
        <v>1</v>
      </c>
      <c r="P22" s="2"/>
      <c r="Q22" s="2"/>
    </row>
    <row r="23" spans="1:17" x14ac:dyDescent="0.25">
      <c r="A23" s="7" t="s">
        <v>406</v>
      </c>
      <c r="B23" s="7"/>
      <c r="C23" s="2"/>
      <c r="D23" s="2"/>
      <c r="E23" s="9" t="str">
        <f t="shared" si="3"/>
        <v>dum__</v>
      </c>
      <c r="F23" s="4">
        <v>3</v>
      </c>
      <c r="G23" s="41" t="str">
        <f t="shared" si="1"/>
        <v/>
      </c>
      <c r="H23" s="41" t="str">
        <f t="shared" si="1"/>
        <v/>
      </c>
      <c r="I23" s="41" t="str">
        <f t="shared" si="1"/>
        <v>X</v>
      </c>
      <c r="J23" s="41" t="str">
        <f t="shared" si="1"/>
        <v/>
      </c>
      <c r="K23" s="41" t="str">
        <f t="shared" si="1"/>
        <v/>
      </c>
      <c r="L23" s="41" t="str">
        <f t="shared" si="1"/>
        <v/>
      </c>
      <c r="M23" s="4" t="s">
        <v>171</v>
      </c>
      <c r="N23" s="2"/>
      <c r="O23" s="2">
        <v>1</v>
      </c>
      <c r="P23" s="2" t="s">
        <v>2</v>
      </c>
      <c r="Q23" s="2" t="s">
        <v>215</v>
      </c>
    </row>
    <row r="24" spans="1:17" x14ac:dyDescent="0.25">
      <c r="A24" s="7" t="s">
        <v>8</v>
      </c>
      <c r="B24" s="7">
        <v>2160</v>
      </c>
      <c r="C24" s="2" t="s">
        <v>5</v>
      </c>
      <c r="D24" s="2" t="s">
        <v>5</v>
      </c>
      <c r="E24" s="9" t="str">
        <f>A24&amp;"_"&amp;C24&amp;B24&amp;"_"&amp;D24</f>
        <v>mAE1_A2160_A</v>
      </c>
      <c r="F24" s="4">
        <v>3</v>
      </c>
      <c r="G24" s="41" t="str">
        <f t="shared" ref="G24:L26" si="4">IF(G$1=$F24, "X", "")</f>
        <v/>
      </c>
      <c r="H24" s="41" t="str">
        <f t="shared" si="4"/>
        <v/>
      </c>
      <c r="I24" s="41" t="str">
        <f t="shared" si="4"/>
        <v>X</v>
      </c>
      <c r="J24" s="41" t="str">
        <f t="shared" si="4"/>
        <v/>
      </c>
      <c r="K24" s="41" t="str">
        <f t="shared" si="4"/>
        <v/>
      </c>
      <c r="L24" s="41" t="str">
        <f t="shared" si="4"/>
        <v/>
      </c>
      <c r="M24" s="4" t="s">
        <v>468</v>
      </c>
      <c r="N24" s="2"/>
      <c r="O24" s="2">
        <v>1</v>
      </c>
      <c r="P24" s="2" t="s">
        <v>2</v>
      </c>
      <c r="Q24" s="2"/>
    </row>
    <row r="25" spans="1:17" s="37" customFormat="1" x14ac:dyDescent="0.25">
      <c r="A25" s="7" t="s">
        <v>8</v>
      </c>
      <c r="B25" s="7">
        <v>2161</v>
      </c>
      <c r="C25" s="2" t="s">
        <v>14</v>
      </c>
      <c r="D25" s="2" t="s">
        <v>5</v>
      </c>
      <c r="E25" s="9" t="str">
        <f>A25&amp;"_"&amp;C25&amp;B25&amp;"_"&amp;D25</f>
        <v>mAE1_P2161_A</v>
      </c>
      <c r="F25" s="4">
        <v>4</v>
      </c>
      <c r="G25" s="41" t="str">
        <f t="shared" si="4"/>
        <v/>
      </c>
      <c r="H25" s="41" t="str">
        <f t="shared" si="4"/>
        <v/>
      </c>
      <c r="I25" s="41" t="str">
        <f t="shared" si="4"/>
        <v/>
      </c>
      <c r="J25" s="41" t="str">
        <f t="shared" si="4"/>
        <v>X</v>
      </c>
      <c r="K25" s="41" t="str">
        <f t="shared" si="4"/>
        <v/>
      </c>
      <c r="L25" s="41" t="str">
        <f t="shared" si="4"/>
        <v/>
      </c>
      <c r="M25" s="4" t="s">
        <v>469</v>
      </c>
      <c r="N25" s="2"/>
      <c r="O25" s="2">
        <v>1</v>
      </c>
      <c r="P25" s="2" t="s">
        <v>470</v>
      </c>
      <c r="Q25" s="2"/>
    </row>
    <row r="26" spans="1:17" s="37" customFormat="1" x14ac:dyDescent="0.25">
      <c r="A26" s="7" t="s">
        <v>406</v>
      </c>
      <c r="B26" s="7"/>
      <c r="C26" s="2"/>
      <c r="D26" s="2"/>
      <c r="E26" s="9" t="str">
        <f>A26&amp;"_"&amp;C26&amp;B26&amp;"_"&amp;D26</f>
        <v>dum__</v>
      </c>
      <c r="F26" s="4">
        <v>4</v>
      </c>
      <c r="G26" s="41" t="str">
        <f t="shared" si="4"/>
        <v/>
      </c>
      <c r="H26" s="41" t="str">
        <f t="shared" si="4"/>
        <v/>
      </c>
      <c r="I26" s="41" t="str">
        <f t="shared" si="4"/>
        <v/>
      </c>
      <c r="J26" s="41" t="str">
        <f t="shared" si="4"/>
        <v>X</v>
      </c>
      <c r="K26" s="41" t="str">
        <f t="shared" si="4"/>
        <v/>
      </c>
      <c r="L26" s="41" t="str">
        <f t="shared" si="4"/>
        <v/>
      </c>
      <c r="M26" s="4" t="s">
        <v>467</v>
      </c>
      <c r="N26" s="2"/>
      <c r="O26" s="2">
        <v>1</v>
      </c>
      <c r="P26" s="2" t="s">
        <v>2</v>
      </c>
      <c r="Q26" s="2" t="s">
        <v>215</v>
      </c>
    </row>
    <row r="27" spans="1:17" x14ac:dyDescent="0.25">
      <c r="A27" s="7" t="s">
        <v>406</v>
      </c>
      <c r="B27" s="7"/>
      <c r="C27" s="2"/>
      <c r="D27" s="2"/>
      <c r="E27" s="9" t="str">
        <f t="shared" si="3"/>
        <v>dum__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172</v>
      </c>
      <c r="N27" s="2"/>
      <c r="O27" s="2">
        <v>2</v>
      </c>
      <c r="P27" s="2" t="s">
        <v>2</v>
      </c>
      <c r="Q27" s="2" t="s">
        <v>215</v>
      </c>
    </row>
    <row r="28" spans="1:17" x14ac:dyDescent="0.25">
      <c r="A28" s="7" t="s">
        <v>406</v>
      </c>
      <c r="B28" s="7"/>
      <c r="C28" s="2"/>
      <c r="D28" s="2"/>
      <c r="E28" s="9" t="str">
        <f t="shared" si="3"/>
        <v>dum__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214</v>
      </c>
      <c r="N28" s="2"/>
      <c r="O28" s="2">
        <v>2</v>
      </c>
      <c r="P28" s="2" t="s">
        <v>2</v>
      </c>
      <c r="Q28" s="2" t="s">
        <v>215</v>
      </c>
    </row>
    <row r="29" spans="1:17" x14ac:dyDescent="0.25">
      <c r="A29" s="7" t="s">
        <v>8</v>
      </c>
      <c r="B29" s="7">
        <v>2170</v>
      </c>
      <c r="C29" s="2" t="s">
        <v>14</v>
      </c>
      <c r="D29" s="2" t="s">
        <v>5</v>
      </c>
      <c r="E29" s="9" t="str">
        <f t="shared" si="3"/>
        <v>mAE1_P2170_A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173</v>
      </c>
      <c r="N29" s="2"/>
      <c r="O29" s="2">
        <v>1</v>
      </c>
      <c r="P29" s="2" t="s">
        <v>153</v>
      </c>
      <c r="Q29" s="2"/>
    </row>
    <row r="30" spans="1:17" x14ac:dyDescent="0.25">
      <c r="A30" s="7" t="s">
        <v>406</v>
      </c>
      <c r="B30" s="7"/>
      <c r="C30" s="2"/>
      <c r="D30" s="2"/>
      <c r="E30" s="9" t="str">
        <f t="shared" si="3"/>
        <v>dum__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174</v>
      </c>
      <c r="N30" s="2"/>
      <c r="O30" s="2">
        <v>1</v>
      </c>
      <c r="P30" s="2" t="s">
        <v>2</v>
      </c>
      <c r="Q30" s="2" t="s">
        <v>215</v>
      </c>
    </row>
    <row r="31" spans="1:17" s="37" customFormat="1" x14ac:dyDescent="0.25">
      <c r="A31" s="7" t="s">
        <v>8</v>
      </c>
      <c r="B31" s="7">
        <v>2172</v>
      </c>
      <c r="C31" s="2"/>
      <c r="D31" s="2"/>
      <c r="E31" s="9" t="str">
        <f t="shared" si="3"/>
        <v>mAE1_2172_</v>
      </c>
      <c r="F31" s="4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4" t="s">
        <v>562</v>
      </c>
      <c r="N31" s="2"/>
      <c r="O31" s="2">
        <v>1</v>
      </c>
      <c r="P31" s="2" t="s">
        <v>464</v>
      </c>
      <c r="Q31" s="2" t="s">
        <v>563</v>
      </c>
    </row>
    <row r="32" spans="1:17" x14ac:dyDescent="0.25">
      <c r="A32" s="7" t="s">
        <v>8</v>
      </c>
      <c r="B32" s="7">
        <v>2171</v>
      </c>
      <c r="C32" s="2" t="s">
        <v>14</v>
      </c>
      <c r="D32" s="2" t="s">
        <v>5</v>
      </c>
      <c r="E32" s="9" t="str">
        <f t="shared" si="3"/>
        <v>mAE1_P2171_A</v>
      </c>
      <c r="F32" s="4">
        <v>3</v>
      </c>
      <c r="G32" s="41" t="str">
        <f t="shared" si="1"/>
        <v/>
      </c>
      <c r="H32" s="41" t="str">
        <f t="shared" si="1"/>
        <v/>
      </c>
      <c r="I32" s="41" t="str">
        <f t="shared" si="1"/>
        <v>X</v>
      </c>
      <c r="J32" s="41" t="str">
        <f t="shared" si="1"/>
        <v/>
      </c>
      <c r="K32" s="41" t="str">
        <f t="shared" si="1"/>
        <v/>
      </c>
      <c r="L32" s="41" t="str">
        <f t="shared" si="1"/>
        <v/>
      </c>
      <c r="M32" s="4" t="s">
        <v>175</v>
      </c>
      <c r="N32" s="2"/>
      <c r="O32" s="2">
        <v>1</v>
      </c>
      <c r="P32" s="2" t="s">
        <v>153</v>
      </c>
      <c r="Q32" s="2"/>
    </row>
    <row r="33" spans="1:17" x14ac:dyDescent="0.25">
      <c r="A33" s="7" t="s">
        <v>406</v>
      </c>
      <c r="B33" s="7"/>
      <c r="C33" s="2"/>
      <c r="D33" s="2"/>
      <c r="E33" s="9" t="str">
        <f t="shared" ref="E33:E34" si="5">A33&amp;"_"&amp;C33&amp;B33&amp;"_"&amp;D33</f>
        <v>dum__</v>
      </c>
      <c r="F33" s="4">
        <v>3</v>
      </c>
      <c r="G33" s="41" t="str">
        <f t="shared" si="1"/>
        <v/>
      </c>
      <c r="H33" s="41" t="str">
        <f t="shared" si="1"/>
        <v/>
      </c>
      <c r="I33" s="41" t="str">
        <f t="shared" si="1"/>
        <v>X</v>
      </c>
      <c r="J33" s="41" t="str">
        <f t="shared" si="1"/>
        <v/>
      </c>
      <c r="K33" s="41" t="str">
        <f t="shared" si="1"/>
        <v/>
      </c>
      <c r="L33" s="41" t="str">
        <f t="shared" si="1"/>
        <v/>
      </c>
      <c r="M33" s="4" t="s">
        <v>216</v>
      </c>
      <c r="N33" s="2"/>
      <c r="O33" s="2">
        <v>1</v>
      </c>
      <c r="P33" s="2" t="s">
        <v>2</v>
      </c>
      <c r="Q33" s="2" t="s">
        <v>215</v>
      </c>
    </row>
    <row r="34" spans="1:17" x14ac:dyDescent="0.25">
      <c r="A34" s="7" t="s">
        <v>406</v>
      </c>
      <c r="B34" s="7"/>
      <c r="C34" s="2"/>
      <c r="D34" s="2"/>
      <c r="E34" s="9" t="str">
        <f t="shared" si="5"/>
        <v>dum__</v>
      </c>
      <c r="F34" s="4">
        <v>3</v>
      </c>
      <c r="G34" s="41" t="str">
        <f t="shared" si="1"/>
        <v/>
      </c>
      <c r="H34" s="41" t="str">
        <f t="shared" si="1"/>
        <v/>
      </c>
      <c r="I34" s="41" t="str">
        <f t="shared" si="1"/>
        <v>X</v>
      </c>
      <c r="J34" s="41" t="str">
        <f t="shared" si="1"/>
        <v/>
      </c>
      <c r="K34" s="41" t="str">
        <f t="shared" si="1"/>
        <v/>
      </c>
      <c r="L34" s="41" t="str">
        <f t="shared" si="1"/>
        <v/>
      </c>
      <c r="M34" s="4" t="s">
        <v>217</v>
      </c>
      <c r="N34" s="2"/>
      <c r="O34" s="2">
        <v>1</v>
      </c>
      <c r="P34" s="2" t="s">
        <v>2</v>
      </c>
      <c r="Q34" s="2" t="s">
        <v>215</v>
      </c>
    </row>
    <row r="35" spans="1:17" x14ac:dyDescent="0.25">
      <c r="A35" s="7" t="s">
        <v>8</v>
      </c>
      <c r="B35" s="7">
        <v>2180</v>
      </c>
      <c r="C35" s="2" t="s">
        <v>5</v>
      </c>
      <c r="D35" s="2" t="s">
        <v>5</v>
      </c>
      <c r="E35" s="9" t="str">
        <f t="shared" ref="E35:E37" si="6">A35&amp;"_"&amp;C35&amp;B35&amp;"_"&amp;D35</f>
        <v>mAE1_A2180_A</v>
      </c>
      <c r="F35" s="17">
        <v>3</v>
      </c>
      <c r="G35" s="41" t="str">
        <f t="shared" si="1"/>
        <v/>
      </c>
      <c r="H35" s="41" t="str">
        <f t="shared" si="1"/>
        <v/>
      </c>
      <c r="I35" s="41" t="str">
        <f t="shared" si="1"/>
        <v>X</v>
      </c>
      <c r="J35" s="41" t="str">
        <f t="shared" si="1"/>
        <v/>
      </c>
      <c r="K35" s="41" t="str">
        <f t="shared" si="1"/>
        <v/>
      </c>
      <c r="L35" s="41" t="str">
        <f t="shared" si="1"/>
        <v/>
      </c>
      <c r="M35" s="17" t="s">
        <v>225</v>
      </c>
      <c r="N35" s="2"/>
      <c r="O35" s="2">
        <v>2</v>
      </c>
      <c r="P35" s="2" t="s">
        <v>2</v>
      </c>
      <c r="Q35" s="2"/>
    </row>
    <row r="36" spans="1:17" x14ac:dyDescent="0.25">
      <c r="A36" s="7" t="s">
        <v>8</v>
      </c>
      <c r="B36" s="7">
        <v>2181</v>
      </c>
      <c r="C36" s="2" t="s">
        <v>14</v>
      </c>
      <c r="D36" s="2" t="s">
        <v>5</v>
      </c>
      <c r="E36" s="9" t="str">
        <f t="shared" si="6"/>
        <v>mAE1_P2181_A</v>
      </c>
      <c r="F36" s="17">
        <v>4</v>
      </c>
      <c r="G36" s="41" t="str">
        <f t="shared" si="1"/>
        <v/>
      </c>
      <c r="H36" s="41" t="str">
        <f t="shared" si="1"/>
        <v/>
      </c>
      <c r="I36" s="41" t="str">
        <f t="shared" si="1"/>
        <v/>
      </c>
      <c r="J36" s="41" t="str">
        <f t="shared" si="1"/>
        <v>X</v>
      </c>
      <c r="K36" s="41" t="str">
        <f t="shared" si="1"/>
        <v/>
      </c>
      <c r="L36" s="41" t="str">
        <f t="shared" si="1"/>
        <v/>
      </c>
      <c r="M36" s="17" t="s">
        <v>177</v>
      </c>
      <c r="N36" s="2"/>
      <c r="O36" s="2">
        <v>1</v>
      </c>
      <c r="P36" s="2" t="s">
        <v>153</v>
      </c>
      <c r="Q36" s="2"/>
    </row>
    <row r="37" spans="1:17" x14ac:dyDescent="0.25">
      <c r="A37" s="7" t="s">
        <v>8</v>
      </c>
      <c r="B37" s="7">
        <v>2182</v>
      </c>
      <c r="C37" s="2" t="s">
        <v>14</v>
      </c>
      <c r="D37" s="2" t="s">
        <v>5</v>
      </c>
      <c r="E37" s="9" t="str">
        <f t="shared" si="6"/>
        <v>mAE1_P2182_A</v>
      </c>
      <c r="F37" s="4">
        <v>4</v>
      </c>
      <c r="G37" s="41" t="str">
        <f t="shared" si="1"/>
        <v/>
      </c>
      <c r="H37" s="41" t="str">
        <f t="shared" si="1"/>
        <v/>
      </c>
      <c r="I37" s="41" t="str">
        <f t="shared" si="1"/>
        <v/>
      </c>
      <c r="J37" s="41" t="str">
        <f t="shared" si="1"/>
        <v>X</v>
      </c>
      <c r="K37" s="41" t="str">
        <f t="shared" si="1"/>
        <v/>
      </c>
      <c r="L37" s="41" t="str">
        <f t="shared" si="1"/>
        <v/>
      </c>
      <c r="M37" s="4" t="s">
        <v>176</v>
      </c>
      <c r="N37" s="2"/>
      <c r="O37" s="2">
        <v>1</v>
      </c>
      <c r="P37" s="2" t="s">
        <v>153</v>
      </c>
      <c r="Q37" s="2"/>
    </row>
    <row r="38" spans="1:17" s="37" customFormat="1" x14ac:dyDescent="0.25">
      <c r="A38" s="7" t="s">
        <v>406</v>
      </c>
      <c r="B38" s="7"/>
      <c r="C38" s="2"/>
      <c r="D38" s="2"/>
      <c r="E38" s="9" t="str">
        <f>A38&amp;"_"&amp;C38&amp;B38&amp;"_"&amp;D38</f>
        <v>dum__</v>
      </c>
      <c r="F38" s="2">
        <v>3</v>
      </c>
      <c r="G38" s="41" t="str">
        <f t="shared" ref="G38:L78" si="7">IF(G$1=$F38, "X", "")</f>
        <v/>
      </c>
      <c r="H38" s="41" t="str">
        <f t="shared" si="7"/>
        <v/>
      </c>
      <c r="I38" s="41" t="str">
        <f t="shared" si="7"/>
        <v>X</v>
      </c>
      <c r="J38" s="41" t="str">
        <f t="shared" si="7"/>
        <v/>
      </c>
      <c r="K38" s="41" t="str">
        <f t="shared" si="7"/>
        <v/>
      </c>
      <c r="L38" s="41" t="str">
        <f t="shared" si="7"/>
        <v/>
      </c>
      <c r="M38" s="2" t="s">
        <v>172</v>
      </c>
      <c r="N38" s="2" t="s">
        <v>190</v>
      </c>
      <c r="O38" s="2">
        <v>2</v>
      </c>
      <c r="P38" s="2" t="s">
        <v>2</v>
      </c>
      <c r="Q38" s="2" t="s">
        <v>215</v>
      </c>
    </row>
    <row r="39" spans="1:17" s="37" customFormat="1" x14ac:dyDescent="0.25">
      <c r="A39" s="7" t="s">
        <v>406</v>
      </c>
      <c r="B39" s="7"/>
      <c r="C39" s="2"/>
      <c r="D39" s="2"/>
      <c r="E39" s="9" t="str">
        <f>A39&amp;"_"&amp;C39&amp;B39&amp;"_"&amp;D39</f>
        <v>dum__</v>
      </c>
      <c r="F39" s="2">
        <v>3</v>
      </c>
      <c r="G39" s="41" t="str">
        <f t="shared" si="7"/>
        <v/>
      </c>
      <c r="H39" s="41" t="str">
        <f t="shared" si="7"/>
        <v/>
      </c>
      <c r="I39" s="41" t="str">
        <f t="shared" si="7"/>
        <v>X</v>
      </c>
      <c r="J39" s="41" t="str">
        <f t="shared" si="7"/>
        <v/>
      </c>
      <c r="K39" s="41" t="str">
        <f t="shared" si="7"/>
        <v/>
      </c>
      <c r="L39" s="41" t="str">
        <f t="shared" si="7"/>
        <v/>
      </c>
      <c r="M39" s="2" t="s">
        <v>413</v>
      </c>
      <c r="N39" s="2"/>
      <c r="O39" s="2">
        <v>2</v>
      </c>
      <c r="P39" s="2" t="s">
        <v>2</v>
      </c>
      <c r="Q39" s="2" t="s">
        <v>215</v>
      </c>
    </row>
    <row r="40" spans="1:17" s="37" customFormat="1" x14ac:dyDescent="0.25">
      <c r="A40" s="7" t="s">
        <v>8</v>
      </c>
      <c r="B40" s="7">
        <v>2191</v>
      </c>
      <c r="C40" s="2" t="s">
        <v>14</v>
      </c>
      <c r="D40" s="2" t="s">
        <v>5</v>
      </c>
      <c r="E40" s="9" t="str">
        <f>A40&amp;"_"&amp;C40&amp;B40&amp;"_"&amp;D40</f>
        <v>mAE1_P2191_A</v>
      </c>
      <c r="F40" s="2">
        <v>3</v>
      </c>
      <c r="G40" s="41" t="str">
        <f t="shared" si="7"/>
        <v/>
      </c>
      <c r="H40" s="41" t="str">
        <f t="shared" si="7"/>
        <v/>
      </c>
      <c r="I40" s="41" t="str">
        <f t="shared" si="7"/>
        <v>X</v>
      </c>
      <c r="J40" s="41" t="str">
        <f t="shared" si="7"/>
        <v/>
      </c>
      <c r="K40" s="41" t="str">
        <f t="shared" si="7"/>
        <v/>
      </c>
      <c r="L40" s="41" t="str">
        <f t="shared" si="7"/>
        <v/>
      </c>
      <c r="M40" s="4" t="s">
        <v>463</v>
      </c>
      <c r="N40" s="2" t="s">
        <v>494</v>
      </c>
      <c r="O40" s="2">
        <v>1</v>
      </c>
      <c r="P40" s="2" t="s">
        <v>464</v>
      </c>
      <c r="Q40" s="2"/>
    </row>
    <row r="41" spans="1:17" s="37" customFormat="1" x14ac:dyDescent="0.25">
      <c r="A41" s="7" t="s">
        <v>406</v>
      </c>
      <c r="B41" s="7"/>
      <c r="C41" s="2"/>
      <c r="D41" s="2"/>
      <c r="E41" s="9" t="str">
        <f>A41&amp;"_"&amp;C41&amp;B41&amp;"_"&amp;D41</f>
        <v>dum__</v>
      </c>
      <c r="F41" s="2">
        <v>3</v>
      </c>
      <c r="G41" s="41" t="str">
        <f t="shared" si="7"/>
        <v/>
      </c>
      <c r="H41" s="41" t="str">
        <f t="shared" si="7"/>
        <v/>
      </c>
      <c r="I41" s="41" t="str">
        <f t="shared" si="7"/>
        <v>X</v>
      </c>
      <c r="J41" s="41" t="str">
        <f t="shared" si="7"/>
        <v/>
      </c>
      <c r="K41" s="41" t="str">
        <f t="shared" si="7"/>
        <v/>
      </c>
      <c r="L41" s="41" t="str">
        <f t="shared" si="7"/>
        <v/>
      </c>
      <c r="M41" s="2" t="s">
        <v>465</v>
      </c>
      <c r="N41" s="2"/>
      <c r="O41" s="2">
        <v>1</v>
      </c>
      <c r="P41" s="2" t="s">
        <v>2</v>
      </c>
      <c r="Q41" s="2" t="s">
        <v>215</v>
      </c>
    </row>
    <row r="42" spans="1:17" s="37" customFormat="1" x14ac:dyDescent="0.25">
      <c r="A42" s="7" t="s">
        <v>406</v>
      </c>
      <c r="B42" s="7"/>
      <c r="C42" s="2"/>
      <c r="D42" s="2"/>
      <c r="E42" s="9" t="str">
        <f>A42&amp;"_"&amp;C42&amp;B42&amp;"_"&amp;D42</f>
        <v>dum__</v>
      </c>
      <c r="F42" s="2">
        <v>3</v>
      </c>
      <c r="G42" s="41" t="str">
        <f t="shared" si="7"/>
        <v/>
      </c>
      <c r="H42" s="41" t="str">
        <f t="shared" si="7"/>
        <v/>
      </c>
      <c r="I42" s="41" t="str">
        <f t="shared" si="7"/>
        <v>X</v>
      </c>
      <c r="J42" s="41" t="str">
        <f t="shared" si="7"/>
        <v/>
      </c>
      <c r="K42" s="41" t="str">
        <f t="shared" si="7"/>
        <v/>
      </c>
      <c r="L42" s="41" t="str">
        <f t="shared" si="7"/>
        <v/>
      </c>
      <c r="M42" s="2" t="s">
        <v>466</v>
      </c>
      <c r="N42" s="2"/>
      <c r="O42" s="2">
        <v>1</v>
      </c>
      <c r="P42" s="2" t="s">
        <v>2</v>
      </c>
      <c r="Q42" s="2" t="s">
        <v>215</v>
      </c>
    </row>
    <row r="43" spans="1:17" x14ac:dyDescent="0.25">
      <c r="A43" s="7"/>
      <c r="B43" s="7"/>
      <c r="C43" s="2"/>
      <c r="D43" s="2"/>
      <c r="E43" s="2"/>
      <c r="F43" s="4"/>
      <c r="G43" s="36" t="str">
        <f t="shared" si="1"/>
        <v/>
      </c>
      <c r="H43" s="36" t="str">
        <f t="shared" si="1"/>
        <v/>
      </c>
      <c r="I43" s="36" t="str">
        <f t="shared" si="1"/>
        <v/>
      </c>
      <c r="J43" s="36" t="str">
        <f t="shared" si="1"/>
        <v/>
      </c>
      <c r="K43" s="36" t="str">
        <f t="shared" si="1"/>
        <v/>
      </c>
      <c r="L43" s="36" t="str">
        <f t="shared" si="1"/>
        <v/>
      </c>
      <c r="M43" s="4"/>
      <c r="N43" s="2"/>
      <c r="O43" s="2"/>
      <c r="P43" s="2"/>
      <c r="Q43" s="2"/>
    </row>
    <row r="44" spans="1:17" x14ac:dyDescent="0.25">
      <c r="A44" s="7" t="s">
        <v>8</v>
      </c>
      <c r="B44" s="7">
        <v>2200</v>
      </c>
      <c r="C44" s="2" t="s">
        <v>5</v>
      </c>
      <c r="D44" s="2" t="s">
        <v>5</v>
      </c>
      <c r="E44" s="9" t="str">
        <f t="shared" ref="E44:E58" si="8">A44&amp;"_"&amp;C44&amp;B44&amp;"_"&amp;D44</f>
        <v>mAE1_A2200_A</v>
      </c>
      <c r="F44" s="2">
        <v>2</v>
      </c>
      <c r="G44" s="41" t="str">
        <f t="shared" si="7"/>
        <v/>
      </c>
      <c r="H44" s="41" t="str">
        <f t="shared" si="7"/>
        <v>X</v>
      </c>
      <c r="I44" s="41" t="str">
        <f t="shared" si="7"/>
        <v/>
      </c>
      <c r="J44" s="41" t="str">
        <f t="shared" si="7"/>
        <v/>
      </c>
      <c r="K44" s="41" t="str">
        <f t="shared" si="7"/>
        <v/>
      </c>
      <c r="L44" s="41" t="str">
        <f t="shared" si="7"/>
        <v/>
      </c>
      <c r="M44" s="2" t="s">
        <v>11</v>
      </c>
      <c r="N44" s="2"/>
      <c r="O44" s="2">
        <v>1</v>
      </c>
      <c r="P44" s="2" t="s">
        <v>2</v>
      </c>
      <c r="Q44" s="2"/>
    </row>
    <row r="45" spans="1:17" x14ac:dyDescent="0.25">
      <c r="A45" s="7" t="s">
        <v>8</v>
      </c>
      <c r="B45" s="7">
        <v>2210</v>
      </c>
      <c r="C45" s="2" t="s">
        <v>5</v>
      </c>
      <c r="D45" s="2" t="s">
        <v>5</v>
      </c>
      <c r="E45" s="9" t="str">
        <f t="shared" si="8"/>
        <v>mAE1_A2210_A</v>
      </c>
      <c r="F45" s="2">
        <v>3</v>
      </c>
      <c r="G45" s="41" t="str">
        <f t="shared" si="7"/>
        <v/>
      </c>
      <c r="H45" s="41" t="str">
        <f t="shared" si="7"/>
        <v/>
      </c>
      <c r="I45" s="41" t="str">
        <f t="shared" si="7"/>
        <v>X</v>
      </c>
      <c r="J45" s="41" t="str">
        <f t="shared" si="7"/>
        <v/>
      </c>
      <c r="K45" s="41" t="str">
        <f t="shared" si="7"/>
        <v/>
      </c>
      <c r="L45" s="41" t="str">
        <f t="shared" si="7"/>
        <v/>
      </c>
      <c r="M45" s="2" t="s">
        <v>412</v>
      </c>
      <c r="N45" s="2"/>
      <c r="O45" s="2">
        <v>1</v>
      </c>
      <c r="P45" s="2" t="s">
        <v>188</v>
      </c>
      <c r="Q45" s="2"/>
    </row>
    <row r="46" spans="1:17" s="37" customFormat="1" x14ac:dyDescent="0.25">
      <c r="A46" s="7" t="s">
        <v>8</v>
      </c>
      <c r="B46" s="7">
        <v>2211</v>
      </c>
      <c r="C46" s="2" t="s">
        <v>14</v>
      </c>
      <c r="D46" s="2" t="s">
        <v>5</v>
      </c>
      <c r="E46" s="9" t="str">
        <f t="shared" si="8"/>
        <v>mAE1_P2211_A</v>
      </c>
      <c r="F46" s="2">
        <v>4</v>
      </c>
      <c r="G46" s="41" t="str">
        <f t="shared" si="7"/>
        <v/>
      </c>
      <c r="H46" s="41" t="str">
        <f t="shared" si="7"/>
        <v/>
      </c>
      <c r="I46" s="41" t="str">
        <f t="shared" si="7"/>
        <v/>
      </c>
      <c r="J46" s="41" t="str">
        <f t="shared" si="7"/>
        <v>X</v>
      </c>
      <c r="K46" s="41" t="str">
        <f t="shared" si="7"/>
        <v/>
      </c>
      <c r="L46" s="41" t="str">
        <f t="shared" si="7"/>
        <v/>
      </c>
      <c r="M46" s="2" t="s">
        <v>408</v>
      </c>
      <c r="N46" s="2"/>
      <c r="O46" s="2">
        <v>1</v>
      </c>
      <c r="P46" s="2" t="s">
        <v>410</v>
      </c>
      <c r="Q46" s="2"/>
    </row>
    <row r="47" spans="1:17" s="37" customFormat="1" x14ac:dyDescent="0.25">
      <c r="A47" s="7" t="s">
        <v>8</v>
      </c>
      <c r="B47" s="7">
        <v>2212</v>
      </c>
      <c r="C47" s="2" t="s">
        <v>14</v>
      </c>
      <c r="D47" s="2" t="s">
        <v>5</v>
      </c>
      <c r="E47" s="9" t="str">
        <f t="shared" si="8"/>
        <v>mAE1_P2212_A</v>
      </c>
      <c r="F47" s="2">
        <v>4</v>
      </c>
      <c r="G47" s="41" t="str">
        <f t="shared" si="7"/>
        <v/>
      </c>
      <c r="H47" s="41" t="str">
        <f t="shared" si="7"/>
        <v/>
      </c>
      <c r="I47" s="41" t="str">
        <f t="shared" si="7"/>
        <v/>
      </c>
      <c r="J47" s="41" t="str">
        <f t="shared" si="7"/>
        <v>X</v>
      </c>
      <c r="K47" s="41" t="str">
        <f t="shared" si="7"/>
        <v/>
      </c>
      <c r="L47" s="41" t="str">
        <f t="shared" si="7"/>
        <v/>
      </c>
      <c r="M47" s="2" t="s">
        <v>409</v>
      </c>
      <c r="N47" s="2"/>
      <c r="O47" s="2">
        <v>1</v>
      </c>
      <c r="P47" s="2" t="s">
        <v>411</v>
      </c>
      <c r="Q47" s="2"/>
    </row>
    <row r="48" spans="1:17" x14ac:dyDescent="0.25">
      <c r="A48" s="7" t="s">
        <v>8</v>
      </c>
      <c r="B48" s="7">
        <v>2213</v>
      </c>
      <c r="C48" s="2" t="s">
        <v>14</v>
      </c>
      <c r="D48" s="2" t="s">
        <v>5</v>
      </c>
      <c r="E48" s="9" t="str">
        <f t="shared" ref="E48:E54" si="9">A48&amp;"_"&amp;C48&amp;B48&amp;"_"&amp;D48</f>
        <v>mAE1_P2213_A</v>
      </c>
      <c r="F48" s="2">
        <v>3</v>
      </c>
      <c r="G48" s="41" t="str">
        <f t="shared" ref="G48:L54" si="10">IF(G$1=$F48, "X", "")</f>
        <v/>
      </c>
      <c r="H48" s="41" t="str">
        <f t="shared" si="10"/>
        <v/>
      </c>
      <c r="I48" s="41" t="str">
        <f t="shared" si="10"/>
        <v>X</v>
      </c>
      <c r="J48" s="41" t="str">
        <f t="shared" si="10"/>
        <v/>
      </c>
      <c r="K48" s="41" t="str">
        <f t="shared" si="10"/>
        <v/>
      </c>
      <c r="L48" s="41" t="str">
        <f t="shared" si="10"/>
        <v/>
      </c>
      <c r="M48" s="2" t="s">
        <v>183</v>
      </c>
      <c r="N48" s="2"/>
      <c r="O48" s="2">
        <v>1</v>
      </c>
      <c r="P48" s="2" t="s">
        <v>165</v>
      </c>
      <c r="Q48" s="2"/>
    </row>
    <row r="49" spans="1:17" x14ac:dyDescent="0.25">
      <c r="A49" s="7" t="s">
        <v>8</v>
      </c>
      <c r="B49" s="7">
        <v>2214</v>
      </c>
      <c r="C49" s="2" t="s">
        <v>14</v>
      </c>
      <c r="D49" s="2" t="s">
        <v>5</v>
      </c>
      <c r="E49" s="9" t="str">
        <f t="shared" si="9"/>
        <v>mAE1_P2214_A</v>
      </c>
      <c r="F49" s="2">
        <v>3</v>
      </c>
      <c r="G49" s="41" t="str">
        <f t="shared" si="10"/>
        <v/>
      </c>
      <c r="H49" s="41" t="str">
        <f t="shared" si="10"/>
        <v/>
      </c>
      <c r="I49" s="41" t="str">
        <f t="shared" si="10"/>
        <v>X</v>
      </c>
      <c r="J49" s="41" t="str">
        <f t="shared" si="10"/>
        <v/>
      </c>
      <c r="K49" s="41" t="str">
        <f t="shared" si="10"/>
        <v/>
      </c>
      <c r="L49" s="41" t="str">
        <f t="shared" si="10"/>
        <v/>
      </c>
      <c r="M49" s="2" t="s">
        <v>184</v>
      </c>
      <c r="N49" s="2"/>
      <c r="O49" s="2">
        <v>1</v>
      </c>
      <c r="P49" s="2" t="s">
        <v>165</v>
      </c>
      <c r="Q49" s="2"/>
    </row>
    <row r="50" spans="1:17" x14ac:dyDescent="0.25">
      <c r="A50" s="7" t="s">
        <v>8</v>
      </c>
      <c r="B50" s="7">
        <v>2215</v>
      </c>
      <c r="C50" s="2" t="s">
        <v>14</v>
      </c>
      <c r="D50" s="2" t="s">
        <v>5</v>
      </c>
      <c r="E50" s="9" t="str">
        <f t="shared" si="9"/>
        <v>mAE1_P2215_A</v>
      </c>
      <c r="F50" s="2">
        <v>3</v>
      </c>
      <c r="G50" s="41" t="str">
        <f t="shared" si="10"/>
        <v/>
      </c>
      <c r="H50" s="41" t="str">
        <f t="shared" si="10"/>
        <v/>
      </c>
      <c r="I50" s="41" t="str">
        <f t="shared" si="10"/>
        <v>X</v>
      </c>
      <c r="J50" s="41" t="str">
        <f t="shared" si="10"/>
        <v/>
      </c>
      <c r="K50" s="41" t="str">
        <f t="shared" si="10"/>
        <v/>
      </c>
      <c r="L50" s="41" t="str">
        <f t="shared" si="10"/>
        <v/>
      </c>
      <c r="M50" s="2" t="s">
        <v>185</v>
      </c>
      <c r="N50" s="2"/>
      <c r="O50" s="2">
        <v>1</v>
      </c>
      <c r="P50" s="2" t="s">
        <v>165</v>
      </c>
      <c r="Q50" s="2"/>
    </row>
    <row r="51" spans="1:17" x14ac:dyDescent="0.25">
      <c r="A51" s="7" t="s">
        <v>8</v>
      </c>
      <c r="B51" s="7">
        <v>2216</v>
      </c>
      <c r="C51" s="2" t="s">
        <v>14</v>
      </c>
      <c r="D51" s="2" t="s">
        <v>5</v>
      </c>
      <c r="E51" s="9" t="str">
        <f t="shared" si="9"/>
        <v>mAE1_P2216_A</v>
      </c>
      <c r="F51" s="2">
        <v>3</v>
      </c>
      <c r="G51" s="41" t="str">
        <f t="shared" si="10"/>
        <v/>
      </c>
      <c r="H51" s="41" t="str">
        <f t="shared" si="10"/>
        <v/>
      </c>
      <c r="I51" s="41" t="str">
        <f t="shared" si="10"/>
        <v>X</v>
      </c>
      <c r="J51" s="41" t="str">
        <f t="shared" si="10"/>
        <v/>
      </c>
      <c r="K51" s="41" t="str">
        <f t="shared" si="10"/>
        <v/>
      </c>
      <c r="L51" s="41" t="str">
        <f t="shared" si="10"/>
        <v/>
      </c>
      <c r="M51" s="2" t="s">
        <v>186</v>
      </c>
      <c r="N51" s="2"/>
      <c r="O51" s="2">
        <v>1</v>
      </c>
      <c r="P51" s="2" t="s">
        <v>165</v>
      </c>
      <c r="Q51" s="2"/>
    </row>
    <row r="52" spans="1:17" x14ac:dyDescent="0.25">
      <c r="A52" s="7" t="s">
        <v>8</v>
      </c>
      <c r="B52" s="7">
        <v>2220</v>
      </c>
      <c r="C52" s="2" t="s">
        <v>14</v>
      </c>
      <c r="D52" s="2" t="s">
        <v>5</v>
      </c>
      <c r="E52" s="9" t="str">
        <f t="shared" si="9"/>
        <v>mAE1_P2220_A</v>
      </c>
      <c r="F52" s="2">
        <v>3</v>
      </c>
      <c r="G52" s="41" t="str">
        <f t="shared" si="10"/>
        <v/>
      </c>
      <c r="H52" s="41" t="str">
        <f t="shared" si="10"/>
        <v/>
      </c>
      <c r="I52" s="41" t="str">
        <f t="shared" si="10"/>
        <v>X</v>
      </c>
      <c r="J52" s="41" t="str">
        <f t="shared" si="10"/>
        <v/>
      </c>
      <c r="K52" s="41" t="str">
        <f t="shared" si="10"/>
        <v/>
      </c>
      <c r="L52" s="41" t="str">
        <f t="shared" si="10"/>
        <v/>
      </c>
      <c r="M52" s="2" t="s">
        <v>178</v>
      </c>
      <c r="N52" s="2"/>
      <c r="O52" s="2">
        <v>1</v>
      </c>
      <c r="P52" s="2" t="s">
        <v>233</v>
      </c>
      <c r="Q52" s="2"/>
    </row>
    <row r="53" spans="1:17" x14ac:dyDescent="0.25">
      <c r="A53" s="7" t="s">
        <v>8</v>
      </c>
      <c r="B53" s="7">
        <v>2221</v>
      </c>
      <c r="C53" s="2" t="s">
        <v>14</v>
      </c>
      <c r="D53" s="2" t="s">
        <v>5</v>
      </c>
      <c r="E53" s="9" t="str">
        <f t="shared" si="9"/>
        <v>mAE1_P2221_A</v>
      </c>
      <c r="F53" s="2">
        <v>3</v>
      </c>
      <c r="G53" s="41" t="str">
        <f t="shared" si="10"/>
        <v/>
      </c>
      <c r="H53" s="41" t="str">
        <f t="shared" si="10"/>
        <v/>
      </c>
      <c r="I53" s="41" t="str">
        <f t="shared" si="10"/>
        <v>X</v>
      </c>
      <c r="J53" s="41" t="str">
        <f t="shared" si="10"/>
        <v/>
      </c>
      <c r="K53" s="41" t="str">
        <f t="shared" si="10"/>
        <v/>
      </c>
      <c r="L53" s="41" t="str">
        <f t="shared" si="10"/>
        <v/>
      </c>
      <c r="M53" s="2" t="s">
        <v>179</v>
      </c>
      <c r="N53" s="2"/>
      <c r="O53" s="2">
        <v>1</v>
      </c>
      <c r="P53" s="2" t="s">
        <v>233</v>
      </c>
      <c r="Q53" s="2"/>
    </row>
    <row r="54" spans="1:17" x14ac:dyDescent="0.25">
      <c r="A54" s="7" t="s">
        <v>8</v>
      </c>
      <c r="B54" s="7">
        <v>2222</v>
      </c>
      <c r="C54" s="2" t="s">
        <v>14</v>
      </c>
      <c r="D54" s="2" t="s">
        <v>5</v>
      </c>
      <c r="E54" s="9" t="str">
        <f t="shared" si="9"/>
        <v>mAE1_P2222_A</v>
      </c>
      <c r="F54" s="2">
        <v>3</v>
      </c>
      <c r="G54" s="41" t="str">
        <f t="shared" si="10"/>
        <v/>
      </c>
      <c r="H54" s="41" t="str">
        <f t="shared" si="10"/>
        <v/>
      </c>
      <c r="I54" s="41" t="str">
        <f t="shared" si="10"/>
        <v>X</v>
      </c>
      <c r="J54" s="41" t="str">
        <f t="shared" si="10"/>
        <v/>
      </c>
      <c r="K54" s="41" t="str">
        <f t="shared" si="10"/>
        <v/>
      </c>
      <c r="L54" s="41" t="str">
        <f t="shared" si="10"/>
        <v/>
      </c>
      <c r="M54" s="2" t="s">
        <v>180</v>
      </c>
      <c r="N54" s="2"/>
      <c r="O54" s="2">
        <v>1</v>
      </c>
      <c r="P54" s="2" t="s">
        <v>233</v>
      </c>
      <c r="Q54" s="2"/>
    </row>
    <row r="55" spans="1:17" x14ac:dyDescent="0.25">
      <c r="A55" s="7" t="s">
        <v>8</v>
      </c>
      <c r="B55" s="7">
        <v>2230</v>
      </c>
      <c r="C55" s="2" t="s">
        <v>14</v>
      </c>
      <c r="D55" s="2" t="s">
        <v>5</v>
      </c>
      <c r="E55" s="9" t="str">
        <f t="shared" si="8"/>
        <v>mAE1_P2230_A</v>
      </c>
      <c r="F55" s="2">
        <v>3</v>
      </c>
      <c r="G55" s="41" t="str">
        <f t="shared" si="7"/>
        <v/>
      </c>
      <c r="H55" s="41" t="str">
        <f t="shared" si="7"/>
        <v/>
      </c>
      <c r="I55" s="41" t="str">
        <f t="shared" si="7"/>
        <v>X</v>
      </c>
      <c r="J55" s="41" t="str">
        <f t="shared" si="7"/>
        <v/>
      </c>
      <c r="K55" s="41" t="str">
        <f t="shared" si="7"/>
        <v/>
      </c>
      <c r="L55" s="41" t="str">
        <f t="shared" si="7"/>
        <v/>
      </c>
      <c r="M55" s="2" t="s">
        <v>322</v>
      </c>
      <c r="N55" s="2"/>
      <c r="O55" s="2">
        <v>1</v>
      </c>
      <c r="P55" s="2" t="s">
        <v>158</v>
      </c>
      <c r="Q55" s="2"/>
    </row>
    <row r="56" spans="1:17" x14ac:dyDescent="0.25">
      <c r="A56" s="7" t="s">
        <v>8</v>
      </c>
      <c r="B56" s="7">
        <v>2240</v>
      </c>
      <c r="C56" s="2" t="s">
        <v>14</v>
      </c>
      <c r="D56" s="2" t="s">
        <v>5</v>
      </c>
      <c r="E56" s="9" t="str">
        <f t="shared" si="8"/>
        <v>mAE1_P2240_A</v>
      </c>
      <c r="F56" s="2">
        <v>3</v>
      </c>
      <c r="G56" s="41" t="str">
        <f t="shared" si="7"/>
        <v/>
      </c>
      <c r="H56" s="41" t="str">
        <f t="shared" si="7"/>
        <v/>
      </c>
      <c r="I56" s="41" t="str">
        <f t="shared" si="7"/>
        <v>X</v>
      </c>
      <c r="J56" s="41" t="str">
        <f t="shared" si="7"/>
        <v/>
      </c>
      <c r="K56" s="41" t="str">
        <f t="shared" si="7"/>
        <v/>
      </c>
      <c r="L56" s="41" t="str">
        <f t="shared" si="7"/>
        <v/>
      </c>
      <c r="M56" s="2" t="s">
        <v>181</v>
      </c>
      <c r="N56" s="2"/>
      <c r="O56" s="2">
        <v>1</v>
      </c>
      <c r="P56" s="2" t="s">
        <v>158</v>
      </c>
      <c r="Q56" s="2"/>
    </row>
    <row r="57" spans="1:17" x14ac:dyDescent="0.25">
      <c r="A57" s="7" t="s">
        <v>8</v>
      </c>
      <c r="B57" s="7">
        <v>2250</v>
      </c>
      <c r="C57" s="2" t="s">
        <v>14</v>
      </c>
      <c r="D57" s="2" t="s">
        <v>5</v>
      </c>
      <c r="E57" s="9" t="str">
        <f t="shared" si="8"/>
        <v>mAE1_P2250_A</v>
      </c>
      <c r="F57" s="2">
        <v>3</v>
      </c>
      <c r="G57" s="41" t="str">
        <f t="shared" si="7"/>
        <v/>
      </c>
      <c r="H57" s="41" t="str">
        <f t="shared" si="7"/>
        <v/>
      </c>
      <c r="I57" s="41" t="str">
        <f t="shared" si="7"/>
        <v>X</v>
      </c>
      <c r="J57" s="41" t="str">
        <f t="shared" si="7"/>
        <v/>
      </c>
      <c r="K57" s="41" t="str">
        <f t="shared" si="7"/>
        <v/>
      </c>
      <c r="L57" s="41" t="str">
        <f t="shared" si="7"/>
        <v/>
      </c>
      <c r="M57" s="2" t="s">
        <v>182</v>
      </c>
      <c r="N57" s="2"/>
      <c r="O57" s="2">
        <v>1</v>
      </c>
      <c r="P57" s="2" t="s">
        <v>158</v>
      </c>
      <c r="Q57" s="2"/>
    </row>
    <row r="58" spans="1:17" x14ac:dyDescent="0.25">
      <c r="A58" s="7" t="s">
        <v>8</v>
      </c>
      <c r="B58" s="7">
        <v>2260</v>
      </c>
      <c r="C58" s="2" t="s">
        <v>14</v>
      </c>
      <c r="D58" s="2" t="s">
        <v>5</v>
      </c>
      <c r="E58" s="9" t="str">
        <f t="shared" si="8"/>
        <v>mAE1_P2260_A</v>
      </c>
      <c r="F58" s="2">
        <v>3</v>
      </c>
      <c r="G58" s="41" t="str">
        <f t="shared" si="7"/>
        <v/>
      </c>
      <c r="H58" s="41" t="str">
        <f t="shared" si="7"/>
        <v/>
      </c>
      <c r="I58" s="41" t="str">
        <f t="shared" si="7"/>
        <v>X</v>
      </c>
      <c r="J58" s="41" t="str">
        <f t="shared" si="7"/>
        <v/>
      </c>
      <c r="K58" s="41" t="str">
        <f t="shared" si="7"/>
        <v/>
      </c>
      <c r="L58" s="41" t="str">
        <f t="shared" si="7"/>
        <v/>
      </c>
      <c r="M58" s="2" t="s">
        <v>187</v>
      </c>
      <c r="N58" s="2"/>
      <c r="O58" s="2">
        <v>3</v>
      </c>
      <c r="P58" s="2" t="s">
        <v>233</v>
      </c>
      <c r="Q58" s="2" t="s">
        <v>305</v>
      </c>
    </row>
    <row r="59" spans="1:17" x14ac:dyDescent="0.25">
      <c r="A59" s="7" t="s">
        <v>406</v>
      </c>
      <c r="B59" s="7"/>
      <c r="C59" s="2"/>
      <c r="D59" s="2"/>
      <c r="E59" s="9" t="str">
        <f>A59&amp;"_"&amp;C59&amp;B59&amp;"_"&amp;D59</f>
        <v>dum__</v>
      </c>
      <c r="F59" s="2">
        <v>3</v>
      </c>
      <c r="G59" s="41" t="str">
        <f t="shared" si="7"/>
        <v/>
      </c>
      <c r="H59" s="41" t="str">
        <f t="shared" si="7"/>
        <v/>
      </c>
      <c r="I59" s="41" t="str">
        <f t="shared" si="7"/>
        <v>X</v>
      </c>
      <c r="J59" s="41" t="str">
        <f t="shared" si="7"/>
        <v/>
      </c>
      <c r="K59" s="41" t="str">
        <f t="shared" si="7"/>
        <v/>
      </c>
      <c r="L59" s="41" t="str">
        <f t="shared" si="7"/>
        <v/>
      </c>
      <c r="M59" s="2" t="s">
        <v>172</v>
      </c>
      <c r="N59" s="2" t="s">
        <v>190</v>
      </c>
      <c r="O59" s="2">
        <v>3</v>
      </c>
      <c r="P59" s="2" t="s">
        <v>2</v>
      </c>
      <c r="Q59" s="2" t="s">
        <v>215</v>
      </c>
    </row>
    <row r="60" spans="1:17" s="37" customFormat="1" x14ac:dyDescent="0.25">
      <c r="A60" s="7" t="s">
        <v>406</v>
      </c>
      <c r="B60" s="7"/>
      <c r="C60" s="2"/>
      <c r="D60" s="2"/>
      <c r="E60" s="9" t="str">
        <f>A60&amp;"_"&amp;C60&amp;B60&amp;"_"&amp;D60</f>
        <v>dum__</v>
      </c>
      <c r="F60" s="2">
        <v>3</v>
      </c>
      <c r="G60" s="41" t="str">
        <f t="shared" si="7"/>
        <v/>
      </c>
      <c r="H60" s="41" t="str">
        <f t="shared" si="7"/>
        <v/>
      </c>
      <c r="I60" s="41" t="str">
        <f t="shared" si="7"/>
        <v>X</v>
      </c>
      <c r="J60" s="41" t="str">
        <f t="shared" si="7"/>
        <v/>
      </c>
      <c r="K60" s="41" t="str">
        <f t="shared" si="7"/>
        <v/>
      </c>
      <c r="L60" s="41" t="str">
        <f t="shared" si="7"/>
        <v/>
      </c>
      <c r="M60" s="2" t="s">
        <v>413</v>
      </c>
      <c r="N60" s="2"/>
      <c r="O60" s="2">
        <v>2</v>
      </c>
      <c r="P60" s="2" t="s">
        <v>2</v>
      </c>
      <c r="Q60" s="2" t="s">
        <v>215</v>
      </c>
    </row>
    <row r="61" spans="1:17" x14ac:dyDescent="0.25">
      <c r="A61" s="7"/>
      <c r="B61" s="7"/>
      <c r="C61" s="2"/>
      <c r="D61" s="2"/>
      <c r="F61" s="2"/>
      <c r="G61" s="36" t="str">
        <f t="shared" si="7"/>
        <v/>
      </c>
      <c r="H61" s="36" t="str">
        <f t="shared" si="7"/>
        <v/>
      </c>
      <c r="I61" s="36" t="str">
        <f t="shared" si="7"/>
        <v/>
      </c>
      <c r="J61" s="36" t="str">
        <f t="shared" si="7"/>
        <v/>
      </c>
      <c r="K61" s="36" t="str">
        <f t="shared" si="7"/>
        <v/>
      </c>
      <c r="L61" s="36" t="str">
        <f t="shared" si="7"/>
        <v/>
      </c>
      <c r="M61" s="2"/>
      <c r="N61" s="2"/>
      <c r="O61" s="2"/>
      <c r="P61" s="2"/>
      <c r="Q61" s="2"/>
    </row>
    <row r="62" spans="1:17" s="37" customFormat="1" x14ac:dyDescent="0.25">
      <c r="A62" s="7" t="s">
        <v>8</v>
      </c>
      <c r="B62" s="7">
        <v>2300</v>
      </c>
      <c r="C62" s="2" t="s">
        <v>5</v>
      </c>
      <c r="D62" s="2" t="s">
        <v>5</v>
      </c>
      <c r="E62" s="9" t="str">
        <f t="shared" ref="E62:E65" si="11">A62&amp;"_"&amp;C62&amp;B62&amp;"_"&amp;D62</f>
        <v>mAE1_A2300_A</v>
      </c>
      <c r="F62" s="2">
        <v>2</v>
      </c>
      <c r="G62" s="41" t="str">
        <f t="shared" si="7"/>
        <v/>
      </c>
      <c r="H62" s="41" t="str">
        <f t="shared" si="7"/>
        <v>X</v>
      </c>
      <c r="I62" s="41" t="str">
        <f t="shared" si="7"/>
        <v/>
      </c>
      <c r="J62" s="41" t="str">
        <f t="shared" si="7"/>
        <v/>
      </c>
      <c r="K62" s="41" t="str">
        <f t="shared" si="7"/>
        <v/>
      </c>
      <c r="L62" s="41" t="str">
        <f t="shared" si="7"/>
        <v/>
      </c>
      <c r="M62" s="2" t="s">
        <v>15</v>
      </c>
      <c r="N62" s="2"/>
      <c r="O62" s="2">
        <v>1</v>
      </c>
      <c r="P62" s="2" t="s">
        <v>2</v>
      </c>
      <c r="Q62" s="2"/>
    </row>
    <row r="63" spans="1:17" s="37" customFormat="1" x14ac:dyDescent="0.25">
      <c r="A63" s="7" t="s">
        <v>8</v>
      </c>
      <c r="B63" s="7">
        <v>2310</v>
      </c>
      <c r="C63" s="2" t="s">
        <v>5</v>
      </c>
      <c r="D63" s="2" t="s">
        <v>5</v>
      </c>
      <c r="E63" s="9" t="str">
        <f t="shared" si="11"/>
        <v>mAE1_A2310_A</v>
      </c>
      <c r="F63" s="2">
        <v>3</v>
      </c>
      <c r="G63" s="41" t="str">
        <f t="shared" si="7"/>
        <v/>
      </c>
      <c r="H63" s="41" t="str">
        <f t="shared" si="7"/>
        <v/>
      </c>
      <c r="I63" s="41" t="str">
        <f t="shared" si="7"/>
        <v>X</v>
      </c>
      <c r="J63" s="41" t="str">
        <f t="shared" si="7"/>
        <v/>
      </c>
      <c r="K63" s="41" t="str">
        <f t="shared" si="7"/>
        <v/>
      </c>
      <c r="L63" s="41" t="str">
        <f t="shared" si="7"/>
        <v/>
      </c>
      <c r="M63" s="2" t="s">
        <v>412</v>
      </c>
      <c r="N63" s="2"/>
      <c r="O63" s="2">
        <v>1</v>
      </c>
      <c r="P63" s="2" t="s">
        <v>188</v>
      </c>
      <c r="Q63" s="2"/>
    </row>
    <row r="64" spans="1:17" s="37" customFormat="1" x14ac:dyDescent="0.25">
      <c r="A64" s="7" t="s">
        <v>8</v>
      </c>
      <c r="B64" s="7">
        <v>2311</v>
      </c>
      <c r="C64" s="2" t="s">
        <v>14</v>
      </c>
      <c r="D64" s="2" t="s">
        <v>5</v>
      </c>
      <c r="E64" s="9" t="str">
        <f t="shared" si="11"/>
        <v>mAE1_P2311_A</v>
      </c>
      <c r="F64" s="2">
        <v>4</v>
      </c>
      <c r="G64" s="41" t="str">
        <f t="shared" si="7"/>
        <v/>
      </c>
      <c r="H64" s="41" t="str">
        <f t="shared" si="7"/>
        <v/>
      </c>
      <c r="I64" s="41" t="str">
        <f t="shared" si="7"/>
        <v/>
      </c>
      <c r="J64" s="41" t="str">
        <f t="shared" si="7"/>
        <v>X</v>
      </c>
      <c r="K64" s="41" t="str">
        <f t="shared" si="7"/>
        <v/>
      </c>
      <c r="L64" s="41" t="str">
        <f t="shared" si="7"/>
        <v/>
      </c>
      <c r="M64" s="2" t="s">
        <v>408</v>
      </c>
      <c r="N64" s="2"/>
      <c r="O64" s="2">
        <v>1</v>
      </c>
      <c r="P64" s="2" t="s">
        <v>410</v>
      </c>
      <c r="Q64" s="2"/>
    </row>
    <row r="65" spans="1:17" s="37" customFormat="1" x14ac:dyDescent="0.25">
      <c r="A65" s="7" t="s">
        <v>8</v>
      </c>
      <c r="B65" s="7">
        <v>2312</v>
      </c>
      <c r="C65" s="2" t="s">
        <v>14</v>
      </c>
      <c r="D65" s="2" t="s">
        <v>5</v>
      </c>
      <c r="E65" s="9" t="str">
        <f t="shared" si="11"/>
        <v>mAE1_P2312_A</v>
      </c>
      <c r="F65" s="2">
        <v>4</v>
      </c>
      <c r="G65" s="41" t="str">
        <f t="shared" si="7"/>
        <v/>
      </c>
      <c r="H65" s="41" t="str">
        <f t="shared" si="7"/>
        <v/>
      </c>
      <c r="I65" s="41" t="str">
        <f t="shared" si="7"/>
        <v/>
      </c>
      <c r="J65" s="41" t="str">
        <f t="shared" si="7"/>
        <v>X</v>
      </c>
      <c r="K65" s="41" t="str">
        <f t="shared" si="7"/>
        <v/>
      </c>
      <c r="L65" s="41" t="str">
        <f t="shared" si="7"/>
        <v/>
      </c>
      <c r="M65" s="2" t="s">
        <v>409</v>
      </c>
      <c r="N65" s="2"/>
      <c r="O65" s="2">
        <v>1</v>
      </c>
      <c r="P65" s="2" t="s">
        <v>411</v>
      </c>
      <c r="Q65" s="2"/>
    </row>
    <row r="66" spans="1:17" s="37" customFormat="1" x14ac:dyDescent="0.25">
      <c r="A66" s="7" t="s">
        <v>8</v>
      </c>
      <c r="B66" s="7">
        <v>2313</v>
      </c>
      <c r="C66" s="2" t="s">
        <v>14</v>
      </c>
      <c r="D66" s="2" t="s">
        <v>5</v>
      </c>
      <c r="E66" s="9" t="str">
        <f t="shared" ref="E66:E72" si="12">A66&amp;"_"&amp;C66&amp;B66&amp;"_"&amp;D66</f>
        <v>mAE1_P2313_A</v>
      </c>
      <c r="F66" s="2">
        <v>3</v>
      </c>
      <c r="G66" s="41" t="str">
        <f t="shared" ref="G66:L72" si="13">IF(G$1=$F66, "X", "")</f>
        <v/>
      </c>
      <c r="H66" s="41" t="str">
        <f t="shared" si="13"/>
        <v/>
      </c>
      <c r="I66" s="41" t="str">
        <f t="shared" si="13"/>
        <v>X</v>
      </c>
      <c r="J66" s="41" t="str">
        <f t="shared" si="13"/>
        <v/>
      </c>
      <c r="K66" s="41" t="str">
        <f t="shared" si="13"/>
        <v/>
      </c>
      <c r="L66" s="41" t="str">
        <f t="shared" si="13"/>
        <v/>
      </c>
      <c r="M66" s="2" t="s">
        <v>414</v>
      </c>
      <c r="N66" s="2"/>
      <c r="O66" s="2">
        <v>1</v>
      </c>
      <c r="P66" s="2" t="s">
        <v>165</v>
      </c>
      <c r="Q66" s="2"/>
    </row>
    <row r="67" spans="1:17" s="37" customFormat="1" x14ac:dyDescent="0.25">
      <c r="A67" s="7" t="s">
        <v>8</v>
      </c>
      <c r="B67" s="7">
        <v>2314</v>
      </c>
      <c r="C67" s="2" t="s">
        <v>14</v>
      </c>
      <c r="D67" s="2" t="s">
        <v>5</v>
      </c>
      <c r="E67" s="9" t="str">
        <f t="shared" si="12"/>
        <v>mAE1_P2314_A</v>
      </c>
      <c r="F67" s="2">
        <v>3</v>
      </c>
      <c r="G67" s="41" t="str">
        <f t="shared" si="13"/>
        <v/>
      </c>
      <c r="H67" s="41" t="str">
        <f t="shared" si="13"/>
        <v/>
      </c>
      <c r="I67" s="41" t="str">
        <f t="shared" si="13"/>
        <v>X</v>
      </c>
      <c r="J67" s="41" t="str">
        <f t="shared" si="13"/>
        <v/>
      </c>
      <c r="K67" s="41" t="str">
        <f t="shared" si="13"/>
        <v/>
      </c>
      <c r="L67" s="41" t="str">
        <f t="shared" si="13"/>
        <v/>
      </c>
      <c r="M67" s="2" t="s">
        <v>415</v>
      </c>
      <c r="N67" s="2"/>
      <c r="O67" s="2">
        <v>1</v>
      </c>
      <c r="P67" s="2" t="s">
        <v>165</v>
      </c>
      <c r="Q67" s="2"/>
    </row>
    <row r="68" spans="1:17" s="37" customFormat="1" x14ac:dyDescent="0.25">
      <c r="A68" s="7" t="s">
        <v>8</v>
      </c>
      <c r="B68" s="7">
        <v>2315</v>
      </c>
      <c r="C68" s="2" t="s">
        <v>14</v>
      </c>
      <c r="D68" s="2" t="s">
        <v>5</v>
      </c>
      <c r="E68" s="9" t="str">
        <f t="shared" si="12"/>
        <v>mAE1_P2315_A</v>
      </c>
      <c r="F68" s="2">
        <v>3</v>
      </c>
      <c r="G68" s="41" t="str">
        <f t="shared" si="13"/>
        <v/>
      </c>
      <c r="H68" s="41" t="str">
        <f t="shared" si="13"/>
        <v/>
      </c>
      <c r="I68" s="41" t="str">
        <f t="shared" si="13"/>
        <v>X</v>
      </c>
      <c r="J68" s="41" t="str">
        <f t="shared" si="13"/>
        <v/>
      </c>
      <c r="K68" s="41" t="str">
        <f t="shared" si="13"/>
        <v/>
      </c>
      <c r="L68" s="41" t="str">
        <f t="shared" si="13"/>
        <v/>
      </c>
      <c r="M68" s="2" t="s">
        <v>416</v>
      </c>
      <c r="N68" s="2"/>
      <c r="O68" s="2">
        <v>1</v>
      </c>
      <c r="P68" s="2" t="s">
        <v>165</v>
      </c>
      <c r="Q68" s="2"/>
    </row>
    <row r="69" spans="1:17" s="37" customFormat="1" x14ac:dyDescent="0.25">
      <c r="A69" s="7" t="s">
        <v>8</v>
      </c>
      <c r="B69" s="7">
        <v>2316</v>
      </c>
      <c r="C69" s="2" t="s">
        <v>14</v>
      </c>
      <c r="D69" s="2" t="s">
        <v>5</v>
      </c>
      <c r="E69" s="9" t="str">
        <f t="shared" si="12"/>
        <v>mAE1_P2316_A</v>
      </c>
      <c r="F69" s="2">
        <v>3</v>
      </c>
      <c r="G69" s="41" t="str">
        <f t="shared" si="13"/>
        <v/>
      </c>
      <c r="H69" s="41" t="str">
        <f t="shared" si="13"/>
        <v/>
      </c>
      <c r="I69" s="41" t="str">
        <f t="shared" si="13"/>
        <v>X</v>
      </c>
      <c r="J69" s="41" t="str">
        <f t="shared" si="13"/>
        <v/>
      </c>
      <c r="K69" s="41" t="str">
        <f t="shared" si="13"/>
        <v/>
      </c>
      <c r="L69" s="41" t="str">
        <f t="shared" si="13"/>
        <v/>
      </c>
      <c r="M69" s="2" t="s">
        <v>417</v>
      </c>
      <c r="N69" s="2"/>
      <c r="O69" s="2">
        <v>1</v>
      </c>
      <c r="P69" s="2" t="s">
        <v>165</v>
      </c>
      <c r="Q69" s="2"/>
    </row>
    <row r="70" spans="1:17" s="37" customFormat="1" x14ac:dyDescent="0.25">
      <c r="A70" s="7" t="s">
        <v>8</v>
      </c>
      <c r="B70" s="7">
        <v>2320</v>
      </c>
      <c r="C70" s="2" t="s">
        <v>14</v>
      </c>
      <c r="D70" s="2" t="s">
        <v>5</v>
      </c>
      <c r="E70" s="9" t="str">
        <f t="shared" si="12"/>
        <v>mAE1_P2320_A</v>
      </c>
      <c r="F70" s="2">
        <v>3</v>
      </c>
      <c r="G70" s="41" t="str">
        <f t="shared" si="13"/>
        <v/>
      </c>
      <c r="H70" s="41" t="str">
        <f t="shared" si="13"/>
        <v/>
      </c>
      <c r="I70" s="41" t="str">
        <f t="shared" si="13"/>
        <v>X</v>
      </c>
      <c r="J70" s="41" t="str">
        <f t="shared" si="13"/>
        <v/>
      </c>
      <c r="K70" s="41" t="str">
        <f t="shared" si="13"/>
        <v/>
      </c>
      <c r="L70" s="41" t="str">
        <f t="shared" si="13"/>
        <v/>
      </c>
      <c r="M70" s="2" t="s">
        <v>418</v>
      </c>
      <c r="N70" s="2"/>
      <c r="O70" s="2">
        <v>1</v>
      </c>
      <c r="P70" s="2" t="s">
        <v>233</v>
      </c>
      <c r="Q70" s="2"/>
    </row>
    <row r="71" spans="1:17" s="37" customFormat="1" x14ac:dyDescent="0.25">
      <c r="A71" s="7" t="s">
        <v>8</v>
      </c>
      <c r="B71" s="7">
        <v>2321</v>
      </c>
      <c r="C71" s="2" t="s">
        <v>14</v>
      </c>
      <c r="D71" s="2" t="s">
        <v>5</v>
      </c>
      <c r="E71" s="9" t="str">
        <f t="shared" si="12"/>
        <v>mAE1_P2321_A</v>
      </c>
      <c r="F71" s="2">
        <v>3</v>
      </c>
      <c r="G71" s="41" t="str">
        <f t="shared" si="13"/>
        <v/>
      </c>
      <c r="H71" s="41" t="str">
        <f t="shared" si="13"/>
        <v/>
      </c>
      <c r="I71" s="41" t="str">
        <f t="shared" si="13"/>
        <v>X</v>
      </c>
      <c r="J71" s="41" t="str">
        <f t="shared" si="13"/>
        <v/>
      </c>
      <c r="K71" s="41" t="str">
        <f t="shared" si="13"/>
        <v/>
      </c>
      <c r="L71" s="41" t="str">
        <f t="shared" si="13"/>
        <v/>
      </c>
      <c r="M71" s="2" t="s">
        <v>419</v>
      </c>
      <c r="N71" s="2"/>
      <c r="O71" s="2">
        <v>1</v>
      </c>
      <c r="P71" s="2" t="s">
        <v>233</v>
      </c>
      <c r="Q71" s="2"/>
    </row>
    <row r="72" spans="1:17" s="37" customFormat="1" x14ac:dyDescent="0.25">
      <c r="A72" s="7" t="s">
        <v>8</v>
      </c>
      <c r="B72" s="7">
        <v>2322</v>
      </c>
      <c r="C72" s="2" t="s">
        <v>14</v>
      </c>
      <c r="D72" s="2" t="s">
        <v>5</v>
      </c>
      <c r="E72" s="9" t="str">
        <f t="shared" si="12"/>
        <v>mAE1_P2322_A</v>
      </c>
      <c r="F72" s="2">
        <v>3</v>
      </c>
      <c r="G72" s="41" t="str">
        <f t="shared" si="13"/>
        <v/>
      </c>
      <c r="H72" s="41" t="str">
        <f t="shared" si="13"/>
        <v/>
      </c>
      <c r="I72" s="41" t="str">
        <f t="shared" si="13"/>
        <v>X</v>
      </c>
      <c r="J72" s="41" t="str">
        <f t="shared" si="13"/>
        <v/>
      </c>
      <c r="K72" s="41" t="str">
        <f t="shared" si="13"/>
        <v/>
      </c>
      <c r="L72" s="41" t="str">
        <f t="shared" si="13"/>
        <v/>
      </c>
      <c r="M72" s="2" t="s">
        <v>420</v>
      </c>
      <c r="N72" s="2"/>
      <c r="O72" s="2">
        <v>1</v>
      </c>
      <c r="P72" s="2" t="s">
        <v>233</v>
      </c>
      <c r="Q72" s="2"/>
    </row>
    <row r="73" spans="1:17" s="37" customFormat="1" x14ac:dyDescent="0.25">
      <c r="A73" s="7" t="s">
        <v>8</v>
      </c>
      <c r="B73" s="7">
        <v>2330</v>
      </c>
      <c r="C73" s="2" t="s">
        <v>14</v>
      </c>
      <c r="D73" s="2" t="s">
        <v>5</v>
      </c>
      <c r="E73" s="9" t="str">
        <f t="shared" ref="E73:E76" si="14">A73&amp;"_"&amp;C73&amp;B73&amp;"_"&amp;D73</f>
        <v>mAE1_P2330_A</v>
      </c>
      <c r="F73" s="2">
        <v>3</v>
      </c>
      <c r="G73" s="41" t="str">
        <f t="shared" si="7"/>
        <v/>
      </c>
      <c r="H73" s="41" t="str">
        <f t="shared" si="7"/>
        <v/>
      </c>
      <c r="I73" s="41" t="str">
        <f t="shared" si="7"/>
        <v>X</v>
      </c>
      <c r="J73" s="41" t="str">
        <f t="shared" si="7"/>
        <v/>
      </c>
      <c r="K73" s="41" t="str">
        <f t="shared" si="7"/>
        <v/>
      </c>
      <c r="L73" s="41" t="str">
        <f t="shared" si="7"/>
        <v/>
      </c>
      <c r="M73" s="2" t="s">
        <v>322</v>
      </c>
      <c r="N73" s="2"/>
      <c r="O73" s="2">
        <v>1</v>
      </c>
      <c r="P73" s="2" t="s">
        <v>158</v>
      </c>
      <c r="Q73" s="2"/>
    </row>
    <row r="74" spans="1:17" s="37" customFormat="1" x14ac:dyDescent="0.25">
      <c r="A74" s="7" t="s">
        <v>8</v>
      </c>
      <c r="B74" s="7">
        <v>2340</v>
      </c>
      <c r="C74" s="2" t="s">
        <v>14</v>
      </c>
      <c r="D74" s="2" t="s">
        <v>5</v>
      </c>
      <c r="E74" s="9" t="str">
        <f t="shared" si="14"/>
        <v>mAE1_P2340_A</v>
      </c>
      <c r="F74" s="2">
        <v>3</v>
      </c>
      <c r="G74" s="41" t="str">
        <f t="shared" si="7"/>
        <v/>
      </c>
      <c r="H74" s="41" t="str">
        <f t="shared" si="7"/>
        <v/>
      </c>
      <c r="I74" s="41" t="str">
        <f t="shared" si="7"/>
        <v>X</v>
      </c>
      <c r="J74" s="41" t="str">
        <f t="shared" si="7"/>
        <v/>
      </c>
      <c r="K74" s="41" t="str">
        <f t="shared" si="7"/>
        <v/>
      </c>
      <c r="L74" s="41" t="str">
        <f t="shared" si="7"/>
        <v/>
      </c>
      <c r="M74" s="2" t="s">
        <v>181</v>
      </c>
      <c r="N74" s="2"/>
      <c r="O74" s="2">
        <v>1</v>
      </c>
      <c r="P74" s="2" t="s">
        <v>158</v>
      </c>
      <c r="Q74" s="2"/>
    </row>
    <row r="75" spans="1:17" s="37" customFormat="1" x14ac:dyDescent="0.25">
      <c r="A75" s="7" t="s">
        <v>8</v>
      </c>
      <c r="B75" s="7">
        <v>2350</v>
      </c>
      <c r="C75" s="2" t="s">
        <v>14</v>
      </c>
      <c r="D75" s="2" t="s">
        <v>5</v>
      </c>
      <c r="E75" s="9" t="str">
        <f t="shared" si="14"/>
        <v>mAE1_P2350_A</v>
      </c>
      <c r="F75" s="2">
        <v>3</v>
      </c>
      <c r="G75" s="41" t="str">
        <f t="shared" si="7"/>
        <v/>
      </c>
      <c r="H75" s="41" t="str">
        <f t="shared" si="7"/>
        <v/>
      </c>
      <c r="I75" s="41" t="str">
        <f t="shared" si="7"/>
        <v>X</v>
      </c>
      <c r="J75" s="41" t="str">
        <f t="shared" si="7"/>
        <v/>
      </c>
      <c r="K75" s="41" t="str">
        <f t="shared" si="7"/>
        <v/>
      </c>
      <c r="L75" s="41" t="str">
        <f t="shared" si="7"/>
        <v/>
      </c>
      <c r="M75" s="2" t="s">
        <v>182</v>
      </c>
      <c r="N75" s="2"/>
      <c r="O75" s="2">
        <v>1</v>
      </c>
      <c r="P75" s="2" t="s">
        <v>158</v>
      </c>
      <c r="Q75" s="2"/>
    </row>
    <row r="76" spans="1:17" s="37" customFormat="1" x14ac:dyDescent="0.25">
      <c r="A76" s="7" t="s">
        <v>8</v>
      </c>
      <c r="B76" s="7">
        <v>2360</v>
      </c>
      <c r="C76" s="2" t="s">
        <v>14</v>
      </c>
      <c r="D76" s="2" t="s">
        <v>5</v>
      </c>
      <c r="E76" s="9" t="str">
        <f t="shared" si="14"/>
        <v>mAE1_P2360_A</v>
      </c>
      <c r="F76" s="2">
        <v>3</v>
      </c>
      <c r="G76" s="41" t="str">
        <f t="shared" si="7"/>
        <v/>
      </c>
      <c r="H76" s="41" t="str">
        <f t="shared" si="7"/>
        <v/>
      </c>
      <c r="I76" s="41" t="str">
        <f t="shared" si="7"/>
        <v>X</v>
      </c>
      <c r="J76" s="41" t="str">
        <f t="shared" si="7"/>
        <v/>
      </c>
      <c r="K76" s="41" t="str">
        <f t="shared" si="7"/>
        <v/>
      </c>
      <c r="L76" s="41" t="str">
        <f t="shared" si="7"/>
        <v/>
      </c>
      <c r="M76" s="2" t="s">
        <v>187</v>
      </c>
      <c r="N76" s="2"/>
      <c r="O76" s="2">
        <v>3</v>
      </c>
      <c r="P76" s="2" t="s">
        <v>233</v>
      </c>
      <c r="Q76" s="2" t="s">
        <v>305</v>
      </c>
    </row>
    <row r="77" spans="1:17" s="37" customFormat="1" x14ac:dyDescent="0.25">
      <c r="A77" s="7" t="s">
        <v>406</v>
      </c>
      <c r="B77" s="7"/>
      <c r="C77" s="2"/>
      <c r="D77" s="2"/>
      <c r="E77" s="9" t="str">
        <f>A77&amp;"_"&amp;C77&amp;B77&amp;"_"&amp;D77</f>
        <v>dum__</v>
      </c>
      <c r="F77" s="2">
        <v>3</v>
      </c>
      <c r="G77" s="41" t="str">
        <f t="shared" si="7"/>
        <v/>
      </c>
      <c r="H77" s="41" t="str">
        <f t="shared" si="7"/>
        <v/>
      </c>
      <c r="I77" s="41" t="str">
        <f t="shared" si="7"/>
        <v>X</v>
      </c>
      <c r="J77" s="41" t="str">
        <f t="shared" si="7"/>
        <v/>
      </c>
      <c r="K77" s="41" t="str">
        <f t="shared" si="7"/>
        <v/>
      </c>
      <c r="L77" s="41" t="str">
        <f t="shared" si="7"/>
        <v/>
      </c>
      <c r="M77" s="2" t="s">
        <v>172</v>
      </c>
      <c r="N77" s="2" t="s">
        <v>190</v>
      </c>
      <c r="O77" s="2">
        <v>3</v>
      </c>
      <c r="P77" s="2" t="s">
        <v>2</v>
      </c>
      <c r="Q77" s="2" t="s">
        <v>215</v>
      </c>
    </row>
    <row r="78" spans="1:17" s="37" customFormat="1" x14ac:dyDescent="0.25">
      <c r="A78" s="7" t="s">
        <v>406</v>
      </c>
      <c r="B78" s="7"/>
      <c r="C78" s="2"/>
      <c r="D78" s="2"/>
      <c r="E78" s="9" t="str">
        <f>A78&amp;"_"&amp;C78&amp;B78&amp;"_"&amp;D78</f>
        <v>dum__</v>
      </c>
      <c r="F78" s="2">
        <v>3</v>
      </c>
      <c r="G78" s="41" t="str">
        <f t="shared" si="7"/>
        <v/>
      </c>
      <c r="H78" s="41" t="str">
        <f t="shared" si="7"/>
        <v/>
      </c>
      <c r="I78" s="41" t="str">
        <f t="shared" si="7"/>
        <v>X</v>
      </c>
      <c r="J78" s="41" t="str">
        <f t="shared" si="7"/>
        <v/>
      </c>
      <c r="K78" s="41" t="str">
        <f t="shared" si="7"/>
        <v/>
      </c>
      <c r="L78" s="41" t="str">
        <f t="shared" si="7"/>
        <v/>
      </c>
      <c r="M78" s="2" t="s">
        <v>413</v>
      </c>
      <c r="N78" s="2"/>
      <c r="O78" s="2">
        <v>2</v>
      </c>
      <c r="P78" s="2" t="s">
        <v>2</v>
      </c>
      <c r="Q78" s="2" t="s">
        <v>215</v>
      </c>
    </row>
    <row r="81" spans="1:17" x14ac:dyDescent="0.25">
      <c r="A81" s="38" t="s">
        <v>323</v>
      </c>
    </row>
    <row r="82" spans="1:17" x14ac:dyDescent="0.25">
      <c r="A82" t="s">
        <v>7</v>
      </c>
      <c r="B82" s="53" t="s">
        <v>407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x14ac:dyDescent="0.25">
      <c r="A83" t="s">
        <v>3</v>
      </c>
      <c r="B83" s="53" t="s">
        <v>324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x14ac:dyDescent="0.25">
      <c r="A84" t="s">
        <v>17</v>
      </c>
      <c r="B84" s="53" t="s">
        <v>404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x14ac:dyDescent="0.25">
      <c r="A85" t="s">
        <v>16</v>
      </c>
      <c r="B85" s="53" t="s">
        <v>325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x14ac:dyDescent="0.25">
      <c r="A86" t="s">
        <v>9</v>
      </c>
      <c r="B86" s="53" t="s">
        <v>326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x14ac:dyDescent="0.25">
      <c r="A87" t="s">
        <v>321</v>
      </c>
      <c r="B87" s="53" t="s">
        <v>327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x14ac:dyDescent="0.25">
      <c r="A88" t="s">
        <v>328</v>
      </c>
      <c r="B88" s="53" t="s">
        <v>328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x14ac:dyDescent="0.25">
      <c r="A89" t="s">
        <v>329</v>
      </c>
      <c r="B89" s="53" t="s">
        <v>329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x14ac:dyDescent="0.25">
      <c r="A90" t="s">
        <v>18</v>
      </c>
      <c r="B90" s="53" t="s">
        <v>405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1:17" x14ac:dyDescent="0.25">
      <c r="A91" t="s">
        <v>4</v>
      </c>
      <c r="B91" s="53" t="s">
        <v>330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  <row r="92" spans="1:17" x14ac:dyDescent="0.25">
      <c r="A92" t="s">
        <v>1</v>
      </c>
      <c r="B92" s="53" t="s">
        <v>331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</row>
  </sheetData>
  <mergeCells count="11">
    <mergeCell ref="B82:Q82"/>
    <mergeCell ref="B83:Q83"/>
    <mergeCell ref="B84:Q84"/>
    <mergeCell ref="B85:Q85"/>
    <mergeCell ref="B86:Q86"/>
    <mergeCell ref="B92:Q92"/>
    <mergeCell ref="B87:Q87"/>
    <mergeCell ref="B88:Q88"/>
    <mergeCell ref="B89:Q89"/>
    <mergeCell ref="B90:Q90"/>
    <mergeCell ref="B91:Q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workbookViewId="0">
      <pane ySplit="1" topLeftCell="A92" activePane="bottomLeft" state="frozen"/>
      <selection pane="bottomLeft" activeCell="E119" sqref="E119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2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bestFit="1" customWidth="1"/>
    <col min="11" max="11" width="12" bestFit="1" customWidth="1"/>
    <col min="12" max="12" width="9.85546875" bestFit="1" customWidth="1"/>
    <col min="13" max="13" width="14.28515625" bestFit="1" customWidth="1"/>
    <col min="14" max="14" width="15.140625" bestFit="1" customWidth="1"/>
    <col min="15" max="15" width="10.28515625" bestFit="1" customWidth="1"/>
    <col min="16" max="16" width="19.28515625" bestFit="1" customWidth="1"/>
    <col min="17" max="17" width="2.140625" customWidth="1"/>
    <col min="18" max="18" width="35.85546875" style="37" customWidth="1"/>
  </cols>
  <sheetData>
    <row r="1" spans="1:18" ht="32.25" thickBot="1" x14ac:dyDescent="0.3">
      <c r="A1" s="25" t="s">
        <v>380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359</v>
      </c>
      <c r="H1" s="25" t="s">
        <v>1</v>
      </c>
      <c r="J1" s="26" t="s">
        <v>200</v>
      </c>
      <c r="K1" s="26" t="s">
        <v>201</v>
      </c>
      <c r="L1" s="26" t="s">
        <v>221</v>
      </c>
      <c r="M1" s="27" t="s">
        <v>202</v>
      </c>
      <c r="N1" s="27" t="s">
        <v>203</v>
      </c>
      <c r="O1" s="27" t="s">
        <v>220</v>
      </c>
      <c r="P1" s="27" t="s">
        <v>222</v>
      </c>
      <c r="R1" s="25" t="s">
        <v>338</v>
      </c>
    </row>
    <row r="2" spans="1:18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</row>
    <row r="3" spans="1:18" ht="15.75" x14ac:dyDescent="0.25">
      <c r="A3" s="2" t="s">
        <v>382</v>
      </c>
      <c r="B3" s="2" t="s">
        <v>381</v>
      </c>
      <c r="C3" s="2" t="s">
        <v>192</v>
      </c>
      <c r="D3" s="2" t="s">
        <v>50</v>
      </c>
      <c r="E3" s="2" t="s">
        <v>193</v>
      </c>
      <c r="F3" s="2">
        <v>1</v>
      </c>
      <c r="G3" s="2" t="s">
        <v>354</v>
      </c>
      <c r="H3" s="2"/>
      <c r="J3" s="19" t="s">
        <v>2</v>
      </c>
      <c r="K3" s="19" t="s">
        <v>2</v>
      </c>
      <c r="L3" s="19" t="s">
        <v>2</v>
      </c>
      <c r="M3" s="2">
        <v>250</v>
      </c>
      <c r="N3" s="2">
        <f>F3*M3</f>
        <v>250</v>
      </c>
      <c r="O3" s="2" t="s">
        <v>194</v>
      </c>
      <c r="P3" s="45"/>
      <c r="R3" s="2"/>
    </row>
    <row r="4" spans="1:18" x14ac:dyDescent="0.25">
      <c r="A4" s="2" t="s">
        <v>382</v>
      </c>
      <c r="B4" s="2" t="s">
        <v>381</v>
      </c>
      <c r="C4" s="2" t="s">
        <v>46</v>
      </c>
      <c r="D4" s="2" t="s">
        <v>47</v>
      </c>
      <c r="E4" s="2" t="s">
        <v>48</v>
      </c>
      <c r="F4" s="2">
        <v>1</v>
      </c>
      <c r="G4" s="24" t="s">
        <v>354</v>
      </c>
      <c r="H4" s="2"/>
      <c r="J4" s="3">
        <v>140</v>
      </c>
      <c r="K4" s="3">
        <f t="shared" ref="K4:K11" si="0">J4*F4</f>
        <v>140</v>
      </c>
      <c r="L4" s="3" t="s">
        <v>197</v>
      </c>
      <c r="M4" s="18" t="s">
        <v>2</v>
      </c>
      <c r="N4" s="18" t="s">
        <v>2</v>
      </c>
      <c r="O4" s="18" t="s">
        <v>2</v>
      </c>
      <c r="P4" s="18" t="s">
        <v>2</v>
      </c>
      <c r="R4" s="2"/>
    </row>
    <row r="5" spans="1:18" x14ac:dyDescent="0.25">
      <c r="A5" s="2" t="s">
        <v>382</v>
      </c>
      <c r="B5" s="2" t="s">
        <v>381</v>
      </c>
      <c r="C5" s="2" t="s">
        <v>49</v>
      </c>
      <c r="D5" s="2" t="s">
        <v>50</v>
      </c>
      <c r="E5" s="2" t="s">
        <v>50</v>
      </c>
      <c r="F5" s="2">
        <v>1</v>
      </c>
      <c r="G5" s="24" t="s">
        <v>354</v>
      </c>
      <c r="H5" s="2"/>
      <c r="J5" s="3">
        <v>260</v>
      </c>
      <c r="K5" s="3">
        <f t="shared" si="0"/>
        <v>260</v>
      </c>
      <c r="L5" s="3" t="s">
        <v>197</v>
      </c>
      <c r="M5" s="18" t="s">
        <v>2</v>
      </c>
      <c r="N5" s="18" t="s">
        <v>2</v>
      </c>
      <c r="O5" s="18" t="s">
        <v>2</v>
      </c>
      <c r="P5" s="18" t="s">
        <v>2</v>
      </c>
      <c r="R5" s="2"/>
    </row>
    <row r="6" spans="1:18" x14ac:dyDescent="0.25">
      <c r="A6" s="2" t="s">
        <v>382</v>
      </c>
      <c r="B6" s="2" t="s">
        <v>381</v>
      </c>
      <c r="C6" s="2" t="s">
        <v>51</v>
      </c>
      <c r="D6" s="2" t="s">
        <v>52</v>
      </c>
      <c r="E6" s="2" t="s">
        <v>53</v>
      </c>
      <c r="F6" s="2">
        <v>1</v>
      </c>
      <c r="G6" s="24" t="s">
        <v>354</v>
      </c>
      <c r="H6" s="2"/>
      <c r="J6" s="3">
        <v>800</v>
      </c>
      <c r="K6" s="3">
        <f t="shared" si="0"/>
        <v>800</v>
      </c>
      <c r="L6" s="3" t="s">
        <v>197</v>
      </c>
      <c r="M6" s="18" t="s">
        <v>2</v>
      </c>
      <c r="N6" s="18" t="s">
        <v>2</v>
      </c>
      <c r="O6" s="18" t="s">
        <v>2</v>
      </c>
      <c r="P6" s="18" t="s">
        <v>2</v>
      </c>
      <c r="R6" s="2"/>
    </row>
    <row r="7" spans="1:18" x14ac:dyDescent="0.25">
      <c r="A7" s="2" t="s">
        <v>382</v>
      </c>
      <c r="B7" s="2" t="s">
        <v>381</v>
      </c>
      <c r="C7" s="4" t="s">
        <v>54</v>
      </c>
      <c r="D7" s="2" t="s">
        <v>55</v>
      </c>
      <c r="E7" s="2" t="s">
        <v>56</v>
      </c>
      <c r="F7" s="2">
        <v>1</v>
      </c>
      <c r="G7" s="24" t="s">
        <v>354</v>
      </c>
      <c r="H7" s="2"/>
      <c r="J7" s="3">
        <v>300</v>
      </c>
      <c r="K7" s="3">
        <f t="shared" si="0"/>
        <v>300</v>
      </c>
      <c r="L7" s="3" t="s">
        <v>197</v>
      </c>
      <c r="M7" s="18" t="s">
        <v>2</v>
      </c>
      <c r="N7" s="18" t="s">
        <v>2</v>
      </c>
      <c r="O7" s="18" t="s">
        <v>2</v>
      </c>
      <c r="P7" s="18" t="s">
        <v>2</v>
      </c>
      <c r="R7" s="2"/>
    </row>
    <row r="8" spans="1:18" x14ac:dyDescent="0.25">
      <c r="A8" s="2" t="s">
        <v>382</v>
      </c>
      <c r="B8" s="2" t="s">
        <v>381</v>
      </c>
      <c r="C8" s="2" t="s">
        <v>60</v>
      </c>
      <c r="D8" s="2" t="s">
        <v>26</v>
      </c>
      <c r="E8" s="2" t="s">
        <v>61</v>
      </c>
      <c r="F8" s="2">
        <v>1</v>
      </c>
      <c r="G8" s="24" t="s">
        <v>354</v>
      </c>
      <c r="H8" s="2"/>
      <c r="J8" s="3">
        <v>700</v>
      </c>
      <c r="K8" s="3">
        <f t="shared" si="0"/>
        <v>700</v>
      </c>
      <c r="L8" s="3" t="s">
        <v>197</v>
      </c>
      <c r="M8" s="18" t="s">
        <v>2</v>
      </c>
      <c r="N8" s="18" t="s">
        <v>2</v>
      </c>
      <c r="O8" s="18" t="s">
        <v>2</v>
      </c>
      <c r="P8" s="18" t="s">
        <v>2</v>
      </c>
      <c r="R8" s="2"/>
    </row>
    <row r="9" spans="1:18" x14ac:dyDescent="0.25">
      <c r="A9" s="2" t="s">
        <v>382</v>
      </c>
      <c r="B9" s="2" t="s">
        <v>381</v>
      </c>
      <c r="C9" s="2" t="s">
        <v>62</v>
      </c>
      <c r="D9" s="2" t="s">
        <v>63</v>
      </c>
      <c r="E9" s="2" t="s">
        <v>62</v>
      </c>
      <c r="F9" s="2">
        <v>1</v>
      </c>
      <c r="G9" s="24" t="s">
        <v>354</v>
      </c>
      <c r="H9" s="2"/>
      <c r="J9" s="3">
        <v>80</v>
      </c>
      <c r="K9" s="3">
        <f t="shared" si="0"/>
        <v>80</v>
      </c>
      <c r="L9" s="3" t="s">
        <v>197</v>
      </c>
      <c r="M9" s="18" t="s">
        <v>2</v>
      </c>
      <c r="N9" s="18" t="s">
        <v>2</v>
      </c>
      <c r="O9" s="18" t="s">
        <v>2</v>
      </c>
      <c r="P9" s="18" t="s">
        <v>2</v>
      </c>
      <c r="R9" s="2"/>
    </row>
    <row r="10" spans="1:18" x14ac:dyDescent="0.25">
      <c r="A10" s="2" t="s">
        <v>382</v>
      </c>
      <c r="B10" s="2" t="s">
        <v>381</v>
      </c>
      <c r="C10" s="2" t="s">
        <v>64</v>
      </c>
      <c r="D10" s="2" t="s">
        <v>65</v>
      </c>
      <c r="E10" s="2" t="s">
        <v>66</v>
      </c>
      <c r="F10" s="2">
        <v>1</v>
      </c>
      <c r="G10" s="24" t="s">
        <v>354</v>
      </c>
      <c r="H10" s="2"/>
      <c r="J10" s="3">
        <v>20</v>
      </c>
      <c r="K10" s="3">
        <f t="shared" si="0"/>
        <v>20</v>
      </c>
      <c r="L10" s="3" t="s">
        <v>197</v>
      </c>
      <c r="M10" s="18" t="s">
        <v>2</v>
      </c>
      <c r="N10" s="18" t="s">
        <v>2</v>
      </c>
      <c r="O10" s="18" t="s">
        <v>2</v>
      </c>
      <c r="P10" s="18" t="s">
        <v>2</v>
      </c>
      <c r="R10" s="2"/>
    </row>
    <row r="11" spans="1:18" x14ac:dyDescent="0.25">
      <c r="A11" s="2" t="s">
        <v>382</v>
      </c>
      <c r="B11" s="2" t="s">
        <v>381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354</v>
      </c>
      <c r="H11" s="2" t="s">
        <v>523</v>
      </c>
      <c r="J11" s="3">
        <v>50</v>
      </c>
      <c r="K11" s="3">
        <f t="shared" si="0"/>
        <v>50</v>
      </c>
      <c r="L11" s="3" t="s">
        <v>197</v>
      </c>
      <c r="M11" s="2">
        <v>60</v>
      </c>
      <c r="N11" s="2">
        <f>F11*M11</f>
        <v>60</v>
      </c>
      <c r="O11" s="2" t="s">
        <v>194</v>
      </c>
      <c r="P11" s="4" t="s">
        <v>198</v>
      </c>
      <c r="R11" s="29" t="s">
        <v>462</v>
      </c>
    </row>
    <row r="13" spans="1:18" s="37" customFormat="1" x14ac:dyDescent="0.25">
      <c r="A13" s="2" t="s">
        <v>382</v>
      </c>
      <c r="B13" s="2" t="s">
        <v>555</v>
      </c>
      <c r="C13" s="2" t="s">
        <v>556</v>
      </c>
      <c r="D13" s="2"/>
      <c r="E13" s="2"/>
      <c r="F13" s="2">
        <v>1</v>
      </c>
      <c r="G13" s="2" t="s">
        <v>354</v>
      </c>
      <c r="H13" s="2"/>
      <c r="J13" s="3">
        <v>5</v>
      </c>
      <c r="K13" s="3">
        <f t="shared" ref="K13" si="1">J13*F13</f>
        <v>5</v>
      </c>
      <c r="L13" s="3" t="s">
        <v>197</v>
      </c>
      <c r="M13" s="2">
        <v>10</v>
      </c>
      <c r="N13" s="2">
        <f>F13*M13</f>
        <v>10</v>
      </c>
      <c r="O13" s="2" t="s">
        <v>197</v>
      </c>
      <c r="P13" s="4"/>
      <c r="R13" s="29"/>
    </row>
    <row r="14" spans="1:18" s="37" customFormat="1" x14ac:dyDescent="0.25">
      <c r="A14" s="2" t="s">
        <v>382</v>
      </c>
      <c r="B14" s="2" t="s">
        <v>555</v>
      </c>
      <c r="C14" s="2" t="s">
        <v>557</v>
      </c>
      <c r="D14" s="2"/>
      <c r="E14" s="2"/>
      <c r="F14" s="2">
        <v>1</v>
      </c>
      <c r="G14" s="24" t="s">
        <v>354</v>
      </c>
      <c r="H14" s="2"/>
      <c r="J14" s="3">
        <v>5</v>
      </c>
      <c r="K14" s="3">
        <f t="shared" ref="K14" si="2">J14*F14</f>
        <v>5</v>
      </c>
      <c r="L14" s="3" t="s">
        <v>197</v>
      </c>
      <c r="M14" s="2">
        <v>3</v>
      </c>
      <c r="N14" s="2">
        <f>F14*M14</f>
        <v>3</v>
      </c>
      <c r="O14" s="2" t="s">
        <v>197</v>
      </c>
      <c r="P14" s="4"/>
      <c r="R14" s="29"/>
    </row>
    <row r="15" spans="1:18" s="37" customFormat="1" x14ac:dyDescent="0.25"/>
    <row r="16" spans="1:18" x14ac:dyDescent="0.25">
      <c r="A16" s="2" t="s">
        <v>382</v>
      </c>
      <c r="B16" s="2" t="s">
        <v>371</v>
      </c>
      <c r="C16" s="2" t="s">
        <v>208</v>
      </c>
      <c r="D16" s="2" t="s">
        <v>125</v>
      </c>
      <c r="E16" s="2" t="s">
        <v>210</v>
      </c>
      <c r="F16" s="2">
        <v>1</v>
      </c>
      <c r="G16" s="2" t="s">
        <v>354</v>
      </c>
      <c r="H16" s="2"/>
      <c r="J16" s="3">
        <v>116.99</v>
      </c>
      <c r="K16" s="3">
        <f t="shared" ref="K16" si="3">J16*F16</f>
        <v>116.99</v>
      </c>
      <c r="L16" s="3" t="s">
        <v>194</v>
      </c>
      <c r="M16" s="2">
        <v>10</v>
      </c>
      <c r="N16" s="2">
        <f>F16*M16</f>
        <v>10</v>
      </c>
      <c r="O16" s="4" t="s">
        <v>194</v>
      </c>
      <c r="P16" s="4" t="s">
        <v>211</v>
      </c>
      <c r="R16" s="29" t="s">
        <v>425</v>
      </c>
    </row>
    <row r="17" spans="1:18" s="48" customFormat="1" x14ac:dyDescent="0.25">
      <c r="A17" s="4" t="s">
        <v>382</v>
      </c>
      <c r="B17" s="4" t="s">
        <v>371</v>
      </c>
      <c r="C17" s="4" t="s">
        <v>103</v>
      </c>
      <c r="D17" s="4" t="s">
        <v>126</v>
      </c>
      <c r="E17" s="47" t="s">
        <v>423</v>
      </c>
      <c r="F17" s="4">
        <v>1</v>
      </c>
      <c r="G17" s="4" t="s">
        <v>354</v>
      </c>
      <c r="H17" s="4"/>
      <c r="J17" s="10">
        <v>12.99</v>
      </c>
      <c r="K17" s="10">
        <f>J17*F17</f>
        <v>12.99</v>
      </c>
      <c r="L17" s="10" t="s">
        <v>194</v>
      </c>
      <c r="M17" s="4">
        <v>132</v>
      </c>
      <c r="N17" s="4">
        <f>F17*M17</f>
        <v>132</v>
      </c>
      <c r="O17" s="2" t="s">
        <v>194</v>
      </c>
      <c r="P17" s="4" t="s">
        <v>424</v>
      </c>
      <c r="R17" s="49" t="s">
        <v>422</v>
      </c>
    </row>
    <row r="18" spans="1:18" s="48" customFormat="1" x14ac:dyDescent="0.25">
      <c r="A18" s="4" t="s">
        <v>382</v>
      </c>
      <c r="B18" s="4" t="s">
        <v>371</v>
      </c>
      <c r="C18" s="4" t="s">
        <v>481</v>
      </c>
      <c r="D18" s="4" t="s">
        <v>482</v>
      </c>
      <c r="E18" s="47" t="s">
        <v>483</v>
      </c>
      <c r="F18" s="4">
        <v>2</v>
      </c>
      <c r="G18" s="4" t="s">
        <v>354</v>
      </c>
      <c r="H18" s="4"/>
      <c r="J18" s="10">
        <v>38.299999999999997</v>
      </c>
      <c r="K18" s="10">
        <f>J18*F18</f>
        <v>76.599999999999994</v>
      </c>
      <c r="L18" s="10" t="s">
        <v>194</v>
      </c>
      <c r="M18" s="4">
        <v>34</v>
      </c>
      <c r="N18" s="4">
        <f>F18*M18</f>
        <v>68</v>
      </c>
      <c r="O18" s="2" t="s">
        <v>194</v>
      </c>
      <c r="P18" s="4"/>
      <c r="R18" s="49" t="s">
        <v>484</v>
      </c>
    </row>
    <row r="20" spans="1:18" x14ac:dyDescent="0.25">
      <c r="A20" s="2" t="s">
        <v>382</v>
      </c>
      <c r="B20" s="2" t="s">
        <v>364</v>
      </c>
      <c r="C20" s="2" t="s">
        <v>77</v>
      </c>
      <c r="D20" s="2" t="s">
        <v>81</v>
      </c>
      <c r="E20" s="2" t="s">
        <v>82</v>
      </c>
      <c r="F20" s="2">
        <v>2</v>
      </c>
      <c r="G20" s="2" t="s">
        <v>354</v>
      </c>
      <c r="H20" s="2"/>
      <c r="J20" s="3">
        <v>109.99</v>
      </c>
      <c r="K20" s="3">
        <f t="shared" ref="K20:K26" si="4">F20*J20</f>
        <v>219.98</v>
      </c>
      <c r="L20" s="3" t="s">
        <v>194</v>
      </c>
      <c r="M20" s="2">
        <v>51</v>
      </c>
      <c r="N20" s="2">
        <f t="shared" ref="N20:N26" si="5">F20*M20</f>
        <v>102</v>
      </c>
      <c r="O20" s="2" t="s">
        <v>194</v>
      </c>
      <c r="P20" s="2"/>
      <c r="R20" s="29" t="s">
        <v>426</v>
      </c>
    </row>
    <row r="21" spans="1:18" x14ac:dyDescent="0.25">
      <c r="A21" s="2" t="s">
        <v>382</v>
      </c>
      <c r="B21" s="2" t="s">
        <v>364</v>
      </c>
      <c r="C21" s="2" t="s">
        <v>83</v>
      </c>
      <c r="D21" s="2" t="s">
        <v>84</v>
      </c>
      <c r="E21" s="2" t="s">
        <v>85</v>
      </c>
      <c r="F21" s="2">
        <f>F20</f>
        <v>2</v>
      </c>
      <c r="G21" s="2" t="s">
        <v>354</v>
      </c>
      <c r="H21" s="2"/>
      <c r="J21" s="3">
        <v>2.5</v>
      </c>
      <c r="K21" s="3">
        <f t="shared" si="4"/>
        <v>5</v>
      </c>
      <c r="L21" s="3" t="s">
        <v>194</v>
      </c>
      <c r="M21" s="2">
        <v>5</v>
      </c>
      <c r="N21" s="2">
        <f t="shared" si="5"/>
        <v>10</v>
      </c>
      <c r="O21" s="2" t="s">
        <v>194</v>
      </c>
      <c r="P21" s="2"/>
      <c r="R21" s="29" t="s">
        <v>427</v>
      </c>
    </row>
    <row r="22" spans="1:18" x14ac:dyDescent="0.25">
      <c r="A22" s="2" t="s">
        <v>382</v>
      </c>
      <c r="B22" s="2" t="s">
        <v>364</v>
      </c>
      <c r="C22" s="2" t="s">
        <v>86</v>
      </c>
      <c r="D22" s="2" t="s">
        <v>87</v>
      </c>
      <c r="E22" s="2" t="s">
        <v>88</v>
      </c>
      <c r="F22" s="2">
        <f>F20</f>
        <v>2</v>
      </c>
      <c r="G22" s="2" t="s">
        <v>354</v>
      </c>
      <c r="H22" s="2" t="s">
        <v>460</v>
      </c>
      <c r="J22" s="3">
        <v>15</v>
      </c>
      <c r="K22" s="3">
        <f t="shared" si="4"/>
        <v>30</v>
      </c>
      <c r="L22" s="3" t="s">
        <v>194</v>
      </c>
      <c r="M22" s="2">
        <v>1</v>
      </c>
      <c r="N22" s="2">
        <f t="shared" si="5"/>
        <v>2</v>
      </c>
      <c r="O22" s="2" t="s">
        <v>196</v>
      </c>
      <c r="P22" s="2"/>
      <c r="R22" s="29" t="s">
        <v>459</v>
      </c>
    </row>
    <row r="23" spans="1:18" x14ac:dyDescent="0.25">
      <c r="A23" s="2" t="s">
        <v>382</v>
      </c>
      <c r="B23" s="2" t="s">
        <v>364</v>
      </c>
      <c r="C23" s="2" t="s">
        <v>89</v>
      </c>
      <c r="D23" s="2" t="s">
        <v>87</v>
      </c>
      <c r="E23" s="2" t="s">
        <v>90</v>
      </c>
      <c r="F23" s="2">
        <f>F20</f>
        <v>2</v>
      </c>
      <c r="G23" s="2" t="s">
        <v>354</v>
      </c>
      <c r="H23" s="2" t="s">
        <v>461</v>
      </c>
      <c r="J23" s="3">
        <v>3.75</v>
      </c>
      <c r="K23" s="3">
        <f t="shared" si="4"/>
        <v>7.5</v>
      </c>
      <c r="L23" s="3" t="s">
        <v>194</v>
      </c>
      <c r="M23" s="2">
        <v>0</v>
      </c>
      <c r="N23" s="2">
        <f t="shared" si="5"/>
        <v>0</v>
      </c>
      <c r="O23" s="2" t="s">
        <v>196</v>
      </c>
      <c r="P23" s="2"/>
      <c r="R23" s="29" t="s">
        <v>458</v>
      </c>
    </row>
    <row r="24" spans="1:18" x14ac:dyDescent="0.25">
      <c r="A24" s="2" t="s">
        <v>382</v>
      </c>
      <c r="B24" s="2" t="s">
        <v>364</v>
      </c>
      <c r="C24" s="2" t="s">
        <v>130</v>
      </c>
      <c r="D24" s="2" t="s">
        <v>118</v>
      </c>
      <c r="E24" s="2" t="s">
        <v>97</v>
      </c>
      <c r="F24" s="2">
        <f>2*F20</f>
        <v>4</v>
      </c>
      <c r="G24" s="2" t="s">
        <v>354</v>
      </c>
      <c r="H24" s="2" t="s">
        <v>301</v>
      </c>
      <c r="J24" s="3">
        <f>28/12</f>
        <v>2.3333333333333335</v>
      </c>
      <c r="K24" s="3">
        <f t="shared" si="4"/>
        <v>9.3333333333333339</v>
      </c>
      <c r="L24" s="3" t="s">
        <v>194</v>
      </c>
      <c r="M24" s="2">
        <v>0</v>
      </c>
      <c r="N24" s="2">
        <f t="shared" si="5"/>
        <v>0</v>
      </c>
      <c r="O24" s="2" t="s">
        <v>196</v>
      </c>
      <c r="P24" s="2"/>
      <c r="R24" s="29" t="s">
        <v>428</v>
      </c>
    </row>
    <row r="25" spans="1:18" x14ac:dyDescent="0.25">
      <c r="A25" s="2" t="s">
        <v>382</v>
      </c>
      <c r="B25" s="2" t="s">
        <v>364</v>
      </c>
      <c r="C25" s="30" t="s">
        <v>91</v>
      </c>
      <c r="D25" s="30" t="s">
        <v>131</v>
      </c>
      <c r="E25" s="30" t="s">
        <v>132</v>
      </c>
      <c r="F25" s="30">
        <f>2*F20</f>
        <v>4</v>
      </c>
      <c r="G25" s="2" t="s">
        <v>354</v>
      </c>
      <c r="H25" s="30" t="s">
        <v>300</v>
      </c>
      <c r="J25" s="3">
        <f>3.69/2</f>
        <v>1.845</v>
      </c>
      <c r="K25" s="3">
        <f t="shared" si="4"/>
        <v>7.38</v>
      </c>
      <c r="L25" s="3" t="s">
        <v>194</v>
      </c>
      <c r="M25" s="2">
        <v>1</v>
      </c>
      <c r="N25" s="2">
        <f t="shared" si="5"/>
        <v>4</v>
      </c>
      <c r="O25" s="2" t="s">
        <v>196</v>
      </c>
      <c r="P25" s="2"/>
      <c r="R25" s="51" t="s">
        <v>457</v>
      </c>
    </row>
    <row r="26" spans="1:18" x14ac:dyDescent="0.25">
      <c r="A26" s="2" t="s">
        <v>382</v>
      </c>
      <c r="B26" s="2" t="s">
        <v>364</v>
      </c>
      <c r="C26" s="2" t="s">
        <v>109</v>
      </c>
      <c r="D26" s="2" t="s">
        <v>118</v>
      </c>
      <c r="E26" s="2" t="s">
        <v>255</v>
      </c>
      <c r="F26" s="2">
        <f>3*F20</f>
        <v>6</v>
      </c>
      <c r="G26" s="2" t="s">
        <v>354</v>
      </c>
      <c r="H26" s="2" t="s">
        <v>302</v>
      </c>
      <c r="J26" s="3">
        <f>6.69/15</f>
        <v>0.44600000000000001</v>
      </c>
      <c r="K26" s="3">
        <f t="shared" si="4"/>
        <v>2.6760000000000002</v>
      </c>
      <c r="L26" s="3" t="s">
        <v>194</v>
      </c>
      <c r="M26" s="2">
        <v>0</v>
      </c>
      <c r="N26" s="2">
        <f t="shared" si="5"/>
        <v>0</v>
      </c>
      <c r="O26" s="2" t="s">
        <v>196</v>
      </c>
      <c r="P26" s="2"/>
      <c r="R26" s="29" t="s">
        <v>374</v>
      </c>
    </row>
    <row r="28" spans="1:18" x14ac:dyDescent="0.25">
      <c r="A28" s="2" t="s">
        <v>382</v>
      </c>
      <c r="B28" s="2" t="s">
        <v>363</v>
      </c>
      <c r="C28" s="2" t="s">
        <v>77</v>
      </c>
      <c r="D28" s="2" t="s">
        <v>81</v>
      </c>
      <c r="E28" s="2" t="s">
        <v>82</v>
      </c>
      <c r="F28" s="2">
        <v>6</v>
      </c>
      <c r="G28" s="2" t="s">
        <v>354</v>
      </c>
      <c r="H28" s="2"/>
      <c r="J28" s="3">
        <v>109.99</v>
      </c>
      <c r="K28" s="3">
        <f t="shared" ref="K28:K34" si="6">F28*J28</f>
        <v>659.93999999999994</v>
      </c>
      <c r="L28" s="3" t="s">
        <v>194</v>
      </c>
      <c r="M28" s="2">
        <v>51</v>
      </c>
      <c r="N28" s="2">
        <f t="shared" ref="N28:N34" si="7">F28*M28</f>
        <v>306</v>
      </c>
      <c r="O28" s="2" t="s">
        <v>194</v>
      </c>
      <c r="P28" s="2"/>
      <c r="R28" s="29" t="s">
        <v>426</v>
      </c>
    </row>
    <row r="29" spans="1:18" x14ac:dyDescent="0.25">
      <c r="A29" s="2" t="s">
        <v>382</v>
      </c>
      <c r="B29" s="2" t="s">
        <v>363</v>
      </c>
      <c r="C29" s="2" t="s">
        <v>83</v>
      </c>
      <c r="D29" s="2" t="s">
        <v>84</v>
      </c>
      <c r="E29" s="2" t="s">
        <v>85</v>
      </c>
      <c r="F29" s="2">
        <f>F28</f>
        <v>6</v>
      </c>
      <c r="G29" s="2" t="s">
        <v>354</v>
      </c>
      <c r="H29" s="2"/>
      <c r="J29" s="3">
        <v>2.5</v>
      </c>
      <c r="K29" s="3">
        <f t="shared" si="6"/>
        <v>15</v>
      </c>
      <c r="L29" s="3" t="s">
        <v>194</v>
      </c>
      <c r="M29" s="2">
        <v>5</v>
      </c>
      <c r="N29" s="2">
        <f t="shared" si="7"/>
        <v>30</v>
      </c>
      <c r="O29" s="2" t="s">
        <v>194</v>
      </c>
      <c r="P29" s="2"/>
      <c r="R29" s="29" t="s">
        <v>427</v>
      </c>
    </row>
    <row r="30" spans="1:18" x14ac:dyDescent="0.25">
      <c r="A30" s="2" t="s">
        <v>382</v>
      </c>
      <c r="B30" s="2" t="s">
        <v>363</v>
      </c>
      <c r="C30" s="2" t="s">
        <v>86</v>
      </c>
      <c r="D30" s="2" t="s">
        <v>87</v>
      </c>
      <c r="E30" s="2" t="s">
        <v>88</v>
      </c>
      <c r="F30" s="2">
        <f>F28</f>
        <v>6</v>
      </c>
      <c r="G30" s="2" t="s">
        <v>354</v>
      </c>
      <c r="H30" s="2" t="s">
        <v>460</v>
      </c>
      <c r="J30" s="3">
        <v>15</v>
      </c>
      <c r="K30" s="3">
        <f t="shared" si="6"/>
        <v>90</v>
      </c>
      <c r="L30" s="3" t="s">
        <v>194</v>
      </c>
      <c r="M30" s="2">
        <v>1</v>
      </c>
      <c r="N30" s="2">
        <f t="shared" si="7"/>
        <v>6</v>
      </c>
      <c r="O30" s="2" t="s">
        <v>196</v>
      </c>
      <c r="P30" s="2"/>
      <c r="R30" s="29" t="s">
        <v>459</v>
      </c>
    </row>
    <row r="31" spans="1:18" x14ac:dyDescent="0.25">
      <c r="A31" s="2" t="s">
        <v>382</v>
      </c>
      <c r="B31" s="2" t="s">
        <v>363</v>
      </c>
      <c r="C31" s="2" t="s">
        <v>89</v>
      </c>
      <c r="D31" s="2" t="s">
        <v>87</v>
      </c>
      <c r="E31" s="2" t="s">
        <v>90</v>
      </c>
      <c r="F31" s="2">
        <f>F28</f>
        <v>6</v>
      </c>
      <c r="G31" s="2" t="s">
        <v>354</v>
      </c>
      <c r="H31" s="2" t="s">
        <v>461</v>
      </c>
      <c r="J31" s="3">
        <v>3.75</v>
      </c>
      <c r="K31" s="3">
        <f t="shared" si="6"/>
        <v>22.5</v>
      </c>
      <c r="L31" s="3" t="s">
        <v>194</v>
      </c>
      <c r="M31" s="2">
        <v>0</v>
      </c>
      <c r="N31" s="2">
        <f t="shared" si="7"/>
        <v>0</v>
      </c>
      <c r="O31" s="2" t="s">
        <v>196</v>
      </c>
      <c r="P31" s="2"/>
      <c r="R31" s="29" t="s">
        <v>458</v>
      </c>
    </row>
    <row r="32" spans="1:18" x14ac:dyDescent="0.25">
      <c r="A32" s="2" t="s">
        <v>382</v>
      </c>
      <c r="B32" s="2" t="s">
        <v>363</v>
      </c>
      <c r="C32" s="2" t="s">
        <v>130</v>
      </c>
      <c r="D32" s="2" t="s">
        <v>118</v>
      </c>
      <c r="E32" s="2" t="s">
        <v>97</v>
      </c>
      <c r="F32" s="2">
        <f>2*F28</f>
        <v>12</v>
      </c>
      <c r="G32" s="2" t="s">
        <v>354</v>
      </c>
      <c r="H32" s="2" t="s">
        <v>301</v>
      </c>
      <c r="J32" s="3">
        <f>28/12</f>
        <v>2.3333333333333335</v>
      </c>
      <c r="K32" s="3">
        <f t="shared" si="6"/>
        <v>28</v>
      </c>
      <c r="L32" s="3" t="s">
        <v>194</v>
      </c>
      <c r="M32" s="2">
        <v>0</v>
      </c>
      <c r="N32" s="2">
        <f t="shared" si="7"/>
        <v>0</v>
      </c>
      <c r="O32" s="2" t="s">
        <v>196</v>
      </c>
      <c r="P32" s="2"/>
      <c r="R32" s="29" t="s">
        <v>428</v>
      </c>
    </row>
    <row r="33" spans="1:18" x14ac:dyDescent="0.25">
      <c r="A33" s="2" t="s">
        <v>382</v>
      </c>
      <c r="B33" s="2" t="s">
        <v>363</v>
      </c>
      <c r="C33" s="30" t="s">
        <v>91</v>
      </c>
      <c r="D33" s="30" t="s">
        <v>131</v>
      </c>
      <c r="E33" s="30" t="s">
        <v>132</v>
      </c>
      <c r="F33" s="30">
        <f>2*F28</f>
        <v>12</v>
      </c>
      <c r="G33" s="2" t="s">
        <v>354</v>
      </c>
      <c r="H33" s="30" t="s">
        <v>300</v>
      </c>
      <c r="J33" s="3">
        <f>3.69/2</f>
        <v>1.845</v>
      </c>
      <c r="K33" s="3">
        <f t="shared" si="6"/>
        <v>22.14</v>
      </c>
      <c r="L33" s="3" t="s">
        <v>194</v>
      </c>
      <c r="M33" s="2">
        <v>1</v>
      </c>
      <c r="N33" s="2">
        <f t="shared" si="7"/>
        <v>12</v>
      </c>
      <c r="O33" s="2" t="s">
        <v>196</v>
      </c>
      <c r="P33" s="2"/>
      <c r="R33" s="51" t="s">
        <v>457</v>
      </c>
    </row>
    <row r="34" spans="1:18" x14ac:dyDescent="0.25">
      <c r="A34" s="2" t="s">
        <v>382</v>
      </c>
      <c r="B34" s="2" t="s">
        <v>363</v>
      </c>
      <c r="C34" s="2" t="s">
        <v>109</v>
      </c>
      <c r="D34" s="2" t="s">
        <v>118</v>
      </c>
      <c r="E34" s="2" t="s">
        <v>256</v>
      </c>
      <c r="F34" s="2">
        <f>3*F28</f>
        <v>18</v>
      </c>
      <c r="G34" s="2" t="s">
        <v>354</v>
      </c>
      <c r="H34" s="2" t="s">
        <v>302</v>
      </c>
      <c r="J34" s="3">
        <f>4.99/15</f>
        <v>0.33266666666666667</v>
      </c>
      <c r="K34" s="3">
        <f t="shared" si="6"/>
        <v>5.9879999999999995</v>
      </c>
      <c r="L34" s="3" t="s">
        <v>194</v>
      </c>
      <c r="M34" s="2">
        <v>0</v>
      </c>
      <c r="N34" s="2">
        <f t="shared" si="7"/>
        <v>0</v>
      </c>
      <c r="O34" s="2" t="s">
        <v>196</v>
      </c>
      <c r="P34" s="2"/>
      <c r="R34" s="29" t="s">
        <v>257</v>
      </c>
    </row>
    <row r="36" spans="1:18" x14ac:dyDescent="0.25">
      <c r="A36" s="2" t="s">
        <v>382</v>
      </c>
      <c r="B36" s="2" t="s">
        <v>362</v>
      </c>
      <c r="C36" s="2" t="s">
        <v>92</v>
      </c>
      <c r="D36" s="2" t="s">
        <v>95</v>
      </c>
      <c r="E36" s="2" t="s">
        <v>100</v>
      </c>
      <c r="F36" s="2">
        <v>1</v>
      </c>
      <c r="G36" s="2" t="s">
        <v>354</v>
      </c>
      <c r="H36" s="2"/>
      <c r="J36" s="3">
        <v>109.99</v>
      </c>
      <c r="K36" s="3">
        <f t="shared" ref="K36:K42" si="8">F36*J36</f>
        <v>109.99</v>
      </c>
      <c r="L36" s="3" t="s">
        <v>194</v>
      </c>
      <c r="M36" s="2">
        <v>357</v>
      </c>
      <c r="N36" s="2">
        <f t="shared" ref="N36:N42" si="9">F36*M36</f>
        <v>357</v>
      </c>
      <c r="O36" s="2" t="s">
        <v>194</v>
      </c>
      <c r="P36" s="2"/>
      <c r="R36" s="29" t="s">
        <v>438</v>
      </c>
    </row>
    <row r="37" spans="1:18" x14ac:dyDescent="0.25">
      <c r="A37" s="2" t="s">
        <v>382</v>
      </c>
      <c r="B37" s="2" t="s">
        <v>362</v>
      </c>
      <c r="C37" s="2" t="s">
        <v>124</v>
      </c>
      <c r="D37" s="2" t="s">
        <v>96</v>
      </c>
      <c r="E37" s="2" t="s">
        <v>101</v>
      </c>
      <c r="F37" s="2">
        <v>1</v>
      </c>
      <c r="G37" s="2" t="s">
        <v>354</v>
      </c>
      <c r="H37" s="2"/>
      <c r="J37" s="3">
        <v>102</v>
      </c>
      <c r="K37" s="3">
        <f t="shared" si="8"/>
        <v>102</v>
      </c>
      <c r="L37" s="3" t="s">
        <v>194</v>
      </c>
      <c r="M37" s="20">
        <v>85</v>
      </c>
      <c r="N37" s="2">
        <f t="shared" si="9"/>
        <v>85</v>
      </c>
      <c r="O37" s="2" t="s">
        <v>194</v>
      </c>
      <c r="P37" s="2"/>
      <c r="R37" s="29" t="s">
        <v>439</v>
      </c>
    </row>
    <row r="38" spans="1:18" x14ac:dyDescent="0.25">
      <c r="A38" s="2" t="s">
        <v>382</v>
      </c>
      <c r="B38" s="2" t="s">
        <v>362</v>
      </c>
      <c r="C38" s="4" t="s">
        <v>93</v>
      </c>
      <c r="D38" s="4" t="s">
        <v>102</v>
      </c>
      <c r="E38" s="4" t="s">
        <v>243</v>
      </c>
      <c r="F38" s="4">
        <v>1</v>
      </c>
      <c r="G38" s="2" t="s">
        <v>354</v>
      </c>
      <c r="H38" s="2" t="s">
        <v>242</v>
      </c>
      <c r="J38" s="10">
        <v>81.900000000000006</v>
      </c>
      <c r="K38" s="10">
        <f t="shared" si="8"/>
        <v>81.900000000000006</v>
      </c>
      <c r="L38" s="10" t="s">
        <v>194</v>
      </c>
      <c r="M38" s="4">
        <v>205</v>
      </c>
      <c r="N38" s="4">
        <f t="shared" si="9"/>
        <v>205</v>
      </c>
      <c r="O38" s="4" t="s">
        <v>195</v>
      </c>
      <c r="P38" s="4" t="s">
        <v>244</v>
      </c>
      <c r="R38" s="2"/>
    </row>
    <row r="39" spans="1:18" x14ac:dyDescent="0.25">
      <c r="A39" s="2" t="s">
        <v>382</v>
      </c>
      <c r="B39" s="2" t="s">
        <v>362</v>
      </c>
      <c r="C39" s="2" t="s">
        <v>94</v>
      </c>
      <c r="D39" s="2" t="s">
        <v>98</v>
      </c>
      <c r="E39" s="2" t="s">
        <v>99</v>
      </c>
      <c r="F39" s="2">
        <v>0</v>
      </c>
      <c r="G39" s="2" t="s">
        <v>354</v>
      </c>
      <c r="H39" s="2" t="s">
        <v>529</v>
      </c>
      <c r="J39" s="3">
        <v>35</v>
      </c>
      <c r="K39" s="3">
        <f t="shared" si="8"/>
        <v>0</v>
      </c>
      <c r="L39" s="3" t="s">
        <v>194</v>
      </c>
      <c r="M39" s="2">
        <v>13</v>
      </c>
      <c r="N39" s="2">
        <f t="shared" si="9"/>
        <v>0</v>
      </c>
      <c r="O39" s="2" t="s">
        <v>194</v>
      </c>
      <c r="P39" s="2"/>
      <c r="R39" s="29" t="s">
        <v>434</v>
      </c>
    </row>
    <row r="40" spans="1:18" s="37" customFormat="1" x14ac:dyDescent="0.25">
      <c r="A40" s="2" t="s">
        <v>382</v>
      </c>
      <c r="B40" s="2" t="s">
        <v>362</v>
      </c>
      <c r="C40" s="2" t="s">
        <v>94</v>
      </c>
      <c r="D40" s="2" t="s">
        <v>435</v>
      </c>
      <c r="E40" s="2" t="s">
        <v>524</v>
      </c>
      <c r="F40" s="2">
        <v>1</v>
      </c>
      <c r="G40" s="2" t="s">
        <v>354</v>
      </c>
      <c r="H40" s="2" t="s">
        <v>528</v>
      </c>
      <c r="J40" s="3">
        <v>13</v>
      </c>
      <c r="K40" s="3">
        <f t="shared" ref="K40" si="10">F40*J40</f>
        <v>13</v>
      </c>
      <c r="L40" s="3" t="s">
        <v>194</v>
      </c>
      <c r="M40" s="2">
        <v>16</v>
      </c>
      <c r="N40" s="2">
        <f t="shared" ref="N40" si="11">F40*M40</f>
        <v>16</v>
      </c>
      <c r="O40" s="2" t="s">
        <v>194</v>
      </c>
      <c r="P40" s="2"/>
      <c r="R40" s="29" t="s">
        <v>525</v>
      </c>
    </row>
    <row r="41" spans="1:18" s="37" customFormat="1" x14ac:dyDescent="0.25">
      <c r="A41" s="2" t="s">
        <v>382</v>
      </c>
      <c r="B41" s="2" t="s">
        <v>362</v>
      </c>
      <c r="C41" s="2" t="s">
        <v>429</v>
      </c>
      <c r="D41" s="2" t="s">
        <v>435</v>
      </c>
      <c r="E41" s="2" t="s">
        <v>526</v>
      </c>
      <c r="F41" s="2">
        <v>1</v>
      </c>
      <c r="G41" s="2" t="s">
        <v>354</v>
      </c>
      <c r="H41" s="2" t="s">
        <v>527</v>
      </c>
      <c r="J41" s="3">
        <v>9</v>
      </c>
      <c r="K41" s="3">
        <f t="shared" si="8"/>
        <v>9</v>
      </c>
      <c r="L41" s="3" t="s">
        <v>194</v>
      </c>
      <c r="M41" s="2">
        <v>8</v>
      </c>
      <c r="N41" s="2">
        <f t="shared" si="9"/>
        <v>8</v>
      </c>
      <c r="O41" s="2" t="s">
        <v>194</v>
      </c>
      <c r="P41" s="2"/>
      <c r="R41" s="29" t="s">
        <v>436</v>
      </c>
    </row>
    <row r="42" spans="1:18" s="37" customFormat="1" x14ac:dyDescent="0.25">
      <c r="A42" s="2" t="s">
        <v>382</v>
      </c>
      <c r="B42" s="2" t="s">
        <v>362</v>
      </c>
      <c r="C42" s="2" t="s">
        <v>430</v>
      </c>
      <c r="D42" s="2" t="s">
        <v>431</v>
      </c>
      <c r="E42" s="2" t="s">
        <v>432</v>
      </c>
      <c r="F42" s="2">
        <v>1</v>
      </c>
      <c r="G42" s="2" t="s">
        <v>354</v>
      </c>
      <c r="H42" s="2" t="s">
        <v>433</v>
      </c>
      <c r="J42" s="3">
        <v>5.49</v>
      </c>
      <c r="K42" s="3">
        <f t="shared" si="8"/>
        <v>5.49</v>
      </c>
      <c r="L42" s="3" t="s">
        <v>194</v>
      </c>
      <c r="M42" s="2">
        <v>23</v>
      </c>
      <c r="N42" s="2">
        <f t="shared" si="9"/>
        <v>23</v>
      </c>
      <c r="O42" s="2" t="s">
        <v>194</v>
      </c>
      <c r="P42" s="2"/>
      <c r="R42" s="29" t="s">
        <v>437</v>
      </c>
    </row>
    <row r="44" spans="1:18" x14ac:dyDescent="0.25">
      <c r="A44" s="2" t="s">
        <v>382</v>
      </c>
      <c r="B44" s="4" t="s">
        <v>361</v>
      </c>
      <c r="C44" s="2" t="s">
        <v>143</v>
      </c>
      <c r="D44" s="2" t="s">
        <v>119</v>
      </c>
      <c r="E44" s="2" t="s">
        <v>145</v>
      </c>
      <c r="F44" s="2">
        <v>6</v>
      </c>
      <c r="G44" s="2" t="s">
        <v>354</v>
      </c>
      <c r="H44" s="2" t="s">
        <v>199</v>
      </c>
      <c r="J44" s="3">
        <f>12.09+8.54</f>
        <v>20.63</v>
      </c>
      <c r="K44" s="3">
        <f>F44*J44</f>
        <v>123.78</v>
      </c>
      <c r="L44" s="3" t="s">
        <v>194</v>
      </c>
      <c r="M44" s="33">
        <f>17/6</f>
        <v>2.8333333333333335</v>
      </c>
      <c r="N44" s="2">
        <f>F44*M44</f>
        <v>17</v>
      </c>
      <c r="O44" s="2" t="s">
        <v>194</v>
      </c>
      <c r="P44" s="2"/>
      <c r="R44" s="29" t="s">
        <v>455</v>
      </c>
    </row>
    <row r="45" spans="1:18" x14ac:dyDescent="0.25">
      <c r="A45" s="2" t="s">
        <v>382</v>
      </c>
      <c r="B45" s="4" t="s">
        <v>361</v>
      </c>
      <c r="C45" s="2" t="s">
        <v>133</v>
      </c>
      <c r="D45" s="2" t="s">
        <v>134</v>
      </c>
      <c r="E45" s="2" t="s">
        <v>151</v>
      </c>
      <c r="F45" s="2" t="s">
        <v>150</v>
      </c>
      <c r="G45" s="2" t="s">
        <v>354</v>
      </c>
      <c r="H45" s="2" t="s">
        <v>144</v>
      </c>
      <c r="J45" s="19" t="s">
        <v>2</v>
      </c>
      <c r="K45" s="19" t="s">
        <v>2</v>
      </c>
      <c r="L45" s="19" t="s">
        <v>2</v>
      </c>
      <c r="M45" s="18" t="s">
        <v>2</v>
      </c>
      <c r="N45" s="18" t="s">
        <v>2</v>
      </c>
      <c r="O45" s="18" t="s">
        <v>2</v>
      </c>
      <c r="P45" s="18" t="s">
        <v>2</v>
      </c>
      <c r="R45" s="2"/>
    </row>
    <row r="46" spans="1:18" x14ac:dyDescent="0.25">
      <c r="A46" s="2" t="s">
        <v>382</v>
      </c>
      <c r="B46" s="4" t="s">
        <v>361</v>
      </c>
      <c r="C46" s="2" t="s">
        <v>149</v>
      </c>
      <c r="D46" s="2" t="s">
        <v>119</v>
      </c>
      <c r="E46" s="2" t="s">
        <v>241</v>
      </c>
      <c r="F46" s="2">
        <v>2</v>
      </c>
      <c r="G46" s="2" t="s">
        <v>354</v>
      </c>
      <c r="H46" s="2" t="s">
        <v>273</v>
      </c>
      <c r="J46" s="3">
        <f>12.79+8.94</f>
        <v>21.729999999999997</v>
      </c>
      <c r="K46" s="3">
        <f>F46*J46</f>
        <v>43.459999999999994</v>
      </c>
      <c r="L46" s="3" t="s">
        <v>194</v>
      </c>
      <c r="M46" s="2">
        <v>8</v>
      </c>
      <c r="N46" s="2">
        <f>F46*M46</f>
        <v>16</v>
      </c>
      <c r="O46" s="2" t="s">
        <v>194</v>
      </c>
      <c r="P46" s="2"/>
      <c r="R46" s="29" t="s">
        <v>456</v>
      </c>
    </row>
    <row r="47" spans="1:18" x14ac:dyDescent="0.25">
      <c r="A47" s="2" t="s">
        <v>382</v>
      </c>
      <c r="B47" s="4" t="s">
        <v>361</v>
      </c>
      <c r="C47" s="2" t="s">
        <v>148</v>
      </c>
      <c r="D47" s="2" t="s">
        <v>146</v>
      </c>
      <c r="E47" s="2" t="s">
        <v>147</v>
      </c>
      <c r="F47" s="2" t="s">
        <v>152</v>
      </c>
      <c r="G47" s="2" t="s">
        <v>354</v>
      </c>
      <c r="H47" s="21" t="s">
        <v>191</v>
      </c>
      <c r="J47" s="19" t="s">
        <v>2</v>
      </c>
      <c r="K47" s="19" t="s">
        <v>2</v>
      </c>
      <c r="L47" s="19" t="s">
        <v>2</v>
      </c>
      <c r="M47" s="18" t="s">
        <v>2</v>
      </c>
      <c r="N47" s="18" t="s">
        <v>2</v>
      </c>
      <c r="O47" s="18" t="s">
        <v>2</v>
      </c>
      <c r="P47" s="18" t="s">
        <v>2</v>
      </c>
      <c r="R47" s="21"/>
    </row>
    <row r="48" spans="1:18" x14ac:dyDescent="0.25">
      <c r="A48" s="2" t="s">
        <v>382</v>
      </c>
      <c r="B48" s="4" t="s">
        <v>361</v>
      </c>
      <c r="C48" s="2" t="s">
        <v>135</v>
      </c>
      <c r="D48" s="2"/>
      <c r="E48" s="2" t="s">
        <v>140</v>
      </c>
      <c r="F48" s="2">
        <f>F44</f>
        <v>6</v>
      </c>
      <c r="G48" s="2" t="s">
        <v>354</v>
      </c>
      <c r="H48" s="2" t="s">
        <v>258</v>
      </c>
      <c r="J48" s="3">
        <v>0.37</v>
      </c>
      <c r="K48" s="3">
        <f>F48*J48</f>
        <v>2.2199999999999998</v>
      </c>
      <c r="L48" s="3" t="s">
        <v>194</v>
      </c>
      <c r="M48" s="18" t="s">
        <v>2</v>
      </c>
      <c r="N48" s="18" t="s">
        <v>2</v>
      </c>
      <c r="O48" s="18" t="s">
        <v>2</v>
      </c>
      <c r="P48" s="18" t="s">
        <v>2</v>
      </c>
      <c r="R48" s="29" t="s">
        <v>398</v>
      </c>
    </row>
    <row r="49" spans="1:18" x14ac:dyDescent="0.25">
      <c r="A49" s="2" t="s">
        <v>382</v>
      </c>
      <c r="B49" s="4" t="s">
        <v>361</v>
      </c>
      <c r="C49" s="2" t="s">
        <v>136</v>
      </c>
      <c r="D49" s="2"/>
      <c r="E49" s="2" t="s">
        <v>138</v>
      </c>
      <c r="F49" s="2">
        <f>F44</f>
        <v>6</v>
      </c>
      <c r="G49" s="2" t="s">
        <v>354</v>
      </c>
      <c r="H49" s="2" t="s">
        <v>141</v>
      </c>
      <c r="J49" s="3">
        <v>0.59</v>
      </c>
      <c r="K49" s="3">
        <f>F49*J49</f>
        <v>3.54</v>
      </c>
      <c r="L49" s="3" t="s">
        <v>194</v>
      </c>
      <c r="M49" s="18" t="s">
        <v>2</v>
      </c>
      <c r="N49" s="18" t="s">
        <v>2</v>
      </c>
      <c r="O49" s="18" t="s">
        <v>2</v>
      </c>
      <c r="P49" s="18" t="s">
        <v>2</v>
      </c>
      <c r="R49" s="29" t="s">
        <v>399</v>
      </c>
    </row>
    <row r="50" spans="1:18" x14ac:dyDescent="0.25">
      <c r="A50" s="2" t="s">
        <v>382</v>
      </c>
      <c r="B50" s="4" t="s">
        <v>361</v>
      </c>
      <c r="C50" s="2" t="s">
        <v>137</v>
      </c>
      <c r="D50" s="2"/>
      <c r="E50" s="2" t="s">
        <v>139</v>
      </c>
      <c r="F50" s="2">
        <f>F46</f>
        <v>2</v>
      </c>
      <c r="G50" s="2" t="s">
        <v>354</v>
      </c>
      <c r="H50" s="2" t="s">
        <v>142</v>
      </c>
      <c r="J50" s="3">
        <v>0.38</v>
      </c>
      <c r="K50" s="3">
        <f>F50*J50</f>
        <v>0.76</v>
      </c>
      <c r="L50" s="3" t="s">
        <v>194</v>
      </c>
      <c r="M50" s="18" t="s">
        <v>2</v>
      </c>
      <c r="N50" s="18" t="s">
        <v>2</v>
      </c>
      <c r="O50" s="18" t="s">
        <v>2</v>
      </c>
      <c r="P50" s="18" t="s">
        <v>2</v>
      </c>
      <c r="R50" s="29" t="s">
        <v>400</v>
      </c>
    </row>
    <row r="51" spans="1:18" s="37" customFormat="1" x14ac:dyDescent="0.25"/>
    <row r="52" spans="1:18" x14ac:dyDescent="0.25">
      <c r="A52" s="2" t="s">
        <v>382</v>
      </c>
      <c r="B52" s="4" t="s">
        <v>385</v>
      </c>
      <c r="C52" s="2" t="s">
        <v>104</v>
      </c>
      <c r="D52" s="2" t="s">
        <v>205</v>
      </c>
      <c r="E52" s="2" t="s">
        <v>206</v>
      </c>
      <c r="F52" s="2">
        <v>1</v>
      </c>
      <c r="G52" s="2" t="s">
        <v>354</v>
      </c>
      <c r="H52" s="2" t="s">
        <v>238</v>
      </c>
      <c r="J52" s="3">
        <v>8.49</v>
      </c>
      <c r="K52" s="3">
        <f>J52*F52</f>
        <v>8.49</v>
      </c>
      <c r="L52" s="3" t="s">
        <v>194</v>
      </c>
      <c r="M52" s="2">
        <v>3</v>
      </c>
      <c r="N52" s="2">
        <f>F52*M52</f>
        <v>3</v>
      </c>
      <c r="O52" s="2" t="s">
        <v>195</v>
      </c>
      <c r="P52" s="2" t="s">
        <v>207</v>
      </c>
      <c r="R52" s="29" t="s">
        <v>453</v>
      </c>
    </row>
    <row r="53" spans="1:18" x14ac:dyDescent="0.25">
      <c r="A53" s="2" t="s">
        <v>382</v>
      </c>
      <c r="B53" s="4" t="s">
        <v>385</v>
      </c>
      <c r="C53" s="2" t="s">
        <v>105</v>
      </c>
      <c r="D53" s="2"/>
      <c r="E53" s="12"/>
      <c r="F53" s="2">
        <v>1</v>
      </c>
      <c r="G53" s="2" t="s">
        <v>354</v>
      </c>
      <c r="H53" s="50" t="s">
        <v>454</v>
      </c>
      <c r="J53" s="3">
        <v>5</v>
      </c>
      <c r="K53" s="3">
        <f>J53*F53</f>
        <v>5</v>
      </c>
      <c r="L53" s="3" t="s">
        <v>197</v>
      </c>
      <c r="M53" s="2">
        <v>15</v>
      </c>
      <c r="N53" s="2">
        <f>F53*M53</f>
        <v>15</v>
      </c>
      <c r="O53" s="2" t="s">
        <v>196</v>
      </c>
      <c r="P53" s="2"/>
      <c r="R53" s="2"/>
    </row>
    <row r="54" spans="1:18" x14ac:dyDescent="0.25">
      <c r="A54" s="2" t="s">
        <v>382</v>
      </c>
      <c r="B54" s="4" t="s">
        <v>385</v>
      </c>
      <c r="C54" s="2" t="s">
        <v>441</v>
      </c>
      <c r="D54" s="2" t="s">
        <v>68</v>
      </c>
      <c r="E54" s="12" t="s">
        <v>440</v>
      </c>
      <c r="F54" s="2">
        <v>1</v>
      </c>
      <c r="G54" s="2" t="s">
        <v>354</v>
      </c>
      <c r="H54" s="2" t="s">
        <v>500</v>
      </c>
      <c r="J54" s="3">
        <v>40</v>
      </c>
      <c r="K54" s="3">
        <f>J54*F54</f>
        <v>40</v>
      </c>
      <c r="L54" s="3" t="s">
        <v>197</v>
      </c>
      <c r="M54" s="2">
        <v>3</v>
      </c>
      <c r="N54" s="2">
        <f>F54*M54</f>
        <v>3</v>
      </c>
      <c r="O54" s="2" t="s">
        <v>196</v>
      </c>
      <c r="P54" s="2"/>
      <c r="R54" s="29" t="s">
        <v>502</v>
      </c>
    </row>
    <row r="55" spans="1:18" s="37" customFormat="1" x14ac:dyDescent="0.25">
      <c r="A55" s="2" t="s">
        <v>382</v>
      </c>
      <c r="B55" s="4" t="s">
        <v>385</v>
      </c>
      <c r="C55" s="2" t="s">
        <v>67</v>
      </c>
      <c r="D55" s="2" t="s">
        <v>68</v>
      </c>
      <c r="E55" s="12" t="s">
        <v>442</v>
      </c>
      <c r="F55" s="2">
        <v>1</v>
      </c>
      <c r="G55" s="2" t="s">
        <v>354</v>
      </c>
      <c r="H55" s="2" t="s">
        <v>501</v>
      </c>
      <c r="J55" s="3">
        <v>40</v>
      </c>
      <c r="K55" s="3">
        <f>J55*F55</f>
        <v>40</v>
      </c>
      <c r="L55" s="3" t="s">
        <v>197</v>
      </c>
      <c r="M55" s="2">
        <v>3</v>
      </c>
      <c r="N55" s="2">
        <f>F55*M55</f>
        <v>3</v>
      </c>
      <c r="O55" s="2" t="s">
        <v>196</v>
      </c>
      <c r="P55" s="2"/>
      <c r="R55" s="29" t="s">
        <v>502</v>
      </c>
    </row>
    <row r="56" spans="1:18" s="37" customFormat="1" x14ac:dyDescent="0.25"/>
    <row r="57" spans="1:18" x14ac:dyDescent="0.25">
      <c r="A57" s="2" t="s">
        <v>382</v>
      </c>
      <c r="B57" s="4" t="s">
        <v>360</v>
      </c>
      <c r="C57" s="4" t="s">
        <v>45</v>
      </c>
      <c r="D57" s="4" t="s">
        <v>298</v>
      </c>
      <c r="E57" s="4" t="s">
        <v>299</v>
      </c>
      <c r="F57" s="4">
        <v>1</v>
      </c>
      <c r="G57" s="2" t="s">
        <v>354</v>
      </c>
      <c r="H57" s="4" t="s">
        <v>447</v>
      </c>
      <c r="J57" s="10">
        <v>122.95</v>
      </c>
      <c r="K57" s="3">
        <f t="shared" ref="K57:K60" si="12">J57*F57</f>
        <v>122.95</v>
      </c>
      <c r="L57" s="2" t="s">
        <v>194</v>
      </c>
      <c r="M57" s="2">
        <v>38</v>
      </c>
      <c r="N57" s="2">
        <f>F57*M57</f>
        <v>38</v>
      </c>
      <c r="O57" s="2" t="s">
        <v>194</v>
      </c>
      <c r="P57" s="2"/>
      <c r="R57" s="49" t="s">
        <v>450</v>
      </c>
    </row>
    <row r="58" spans="1:18" s="37" customFormat="1" x14ac:dyDescent="0.25">
      <c r="A58" s="2" t="s">
        <v>382</v>
      </c>
      <c r="B58" s="4" t="s">
        <v>360</v>
      </c>
      <c r="C58" s="4" t="s">
        <v>443</v>
      </c>
      <c r="D58" s="4" t="s">
        <v>298</v>
      </c>
      <c r="E58" s="4" t="s">
        <v>448</v>
      </c>
      <c r="F58" s="4">
        <v>1</v>
      </c>
      <c r="G58" s="2" t="s">
        <v>354</v>
      </c>
      <c r="H58" s="4" t="s">
        <v>449</v>
      </c>
      <c r="J58" s="10">
        <v>14.95</v>
      </c>
      <c r="K58" s="3">
        <f t="shared" si="12"/>
        <v>14.95</v>
      </c>
      <c r="L58" s="2" t="s">
        <v>194</v>
      </c>
      <c r="M58" s="2">
        <v>5</v>
      </c>
      <c r="N58" s="2">
        <f t="shared" ref="N58:N59" si="13">F58*M58</f>
        <v>5</v>
      </c>
      <c r="O58" s="2" t="s">
        <v>196</v>
      </c>
      <c r="P58" s="2"/>
      <c r="R58" s="49" t="s">
        <v>446</v>
      </c>
    </row>
    <row r="59" spans="1:18" s="37" customFormat="1" x14ac:dyDescent="0.25">
      <c r="A59" s="2" t="s">
        <v>382</v>
      </c>
      <c r="B59" s="4" t="s">
        <v>360</v>
      </c>
      <c r="C59" s="4" t="s">
        <v>445</v>
      </c>
      <c r="D59" s="4"/>
      <c r="E59" s="4" t="s">
        <v>444</v>
      </c>
      <c r="F59" s="4">
        <v>1</v>
      </c>
      <c r="G59" s="2" t="s">
        <v>354</v>
      </c>
      <c r="H59" s="4"/>
      <c r="J59" s="10">
        <v>5</v>
      </c>
      <c r="K59" s="3">
        <f t="shared" si="12"/>
        <v>5</v>
      </c>
      <c r="L59" s="2" t="s">
        <v>196</v>
      </c>
      <c r="M59" s="2">
        <v>5</v>
      </c>
      <c r="N59" s="2">
        <f t="shared" si="13"/>
        <v>5</v>
      </c>
      <c r="O59" s="2" t="s">
        <v>196</v>
      </c>
      <c r="P59" s="2"/>
      <c r="R59" s="4"/>
    </row>
    <row r="60" spans="1:18" x14ac:dyDescent="0.25">
      <c r="A60" s="2" t="s">
        <v>382</v>
      </c>
      <c r="B60" s="4" t="s">
        <v>360</v>
      </c>
      <c r="C60" s="4" t="s">
        <v>367</v>
      </c>
      <c r="D60" s="4" t="s">
        <v>249</v>
      </c>
      <c r="E60" s="4" t="s">
        <v>451</v>
      </c>
      <c r="F60" s="4">
        <v>1</v>
      </c>
      <c r="G60" s="2" t="s">
        <v>354</v>
      </c>
      <c r="H60" s="4" t="s">
        <v>250</v>
      </c>
      <c r="J60" s="10">
        <v>64.989999999999995</v>
      </c>
      <c r="K60" s="3">
        <f t="shared" si="12"/>
        <v>64.989999999999995</v>
      </c>
      <c r="L60" s="2" t="s">
        <v>194</v>
      </c>
      <c r="M60" s="2">
        <v>23</v>
      </c>
      <c r="N60" s="2">
        <f>F60*M60</f>
        <v>23</v>
      </c>
      <c r="O60" s="2" t="s">
        <v>195</v>
      </c>
      <c r="P60" s="2"/>
      <c r="R60" s="49" t="s">
        <v>452</v>
      </c>
    </row>
    <row r="61" spans="1:18" x14ac:dyDescent="0.25">
      <c r="C61" s="15"/>
      <c r="D61" s="15"/>
      <c r="E61" s="31"/>
      <c r="F61" s="15"/>
      <c r="G61" s="15"/>
    </row>
    <row r="62" spans="1:18" s="37" customFormat="1" x14ac:dyDescent="0.25">
      <c r="D62" s="15"/>
      <c r="E62" s="40"/>
      <c r="F62" s="15"/>
      <c r="G62" s="15"/>
    </row>
    <row r="63" spans="1:18" x14ac:dyDescent="0.25">
      <c r="A63" s="2" t="s">
        <v>383</v>
      </c>
      <c r="B63" s="4" t="s">
        <v>376</v>
      </c>
      <c r="C63" s="2" t="s">
        <v>235</v>
      </c>
      <c r="D63" s="2"/>
      <c r="E63" s="2" t="s">
        <v>471</v>
      </c>
      <c r="F63" s="2">
        <v>4</v>
      </c>
      <c r="G63" s="2" t="s">
        <v>354</v>
      </c>
      <c r="H63" s="2" t="s">
        <v>234</v>
      </c>
      <c r="J63" s="3">
        <f>1.04/4</f>
        <v>0.26</v>
      </c>
      <c r="K63" s="3">
        <f>F63*J63</f>
        <v>1.04</v>
      </c>
      <c r="L63" s="2" t="s">
        <v>194</v>
      </c>
      <c r="M63" s="2">
        <v>0</v>
      </c>
      <c r="N63" s="2">
        <f t="shared" ref="N63:N104" si="14">F63*M63</f>
        <v>0</v>
      </c>
      <c r="O63" s="2" t="s">
        <v>196</v>
      </c>
      <c r="P63" s="2"/>
      <c r="Q63" s="16"/>
      <c r="R63" s="29" t="s">
        <v>337</v>
      </c>
    </row>
    <row r="64" spans="1:18" x14ac:dyDescent="0.25">
      <c r="A64" s="2" t="s">
        <v>383</v>
      </c>
      <c r="B64" s="4" t="s">
        <v>376</v>
      </c>
      <c r="C64" s="2" t="s">
        <v>236</v>
      </c>
      <c r="D64" s="2"/>
      <c r="E64" s="2" t="s">
        <v>265</v>
      </c>
      <c r="F64" s="2">
        <v>4</v>
      </c>
      <c r="G64" s="2" t="s">
        <v>354</v>
      </c>
      <c r="H64" s="2" t="s">
        <v>121</v>
      </c>
      <c r="J64" s="3">
        <f>6.63/50</f>
        <v>0.1326</v>
      </c>
      <c r="K64" s="3">
        <f>F64*J64</f>
        <v>0.53039999999999998</v>
      </c>
      <c r="L64" s="2" t="s">
        <v>194</v>
      </c>
      <c r="M64" s="2">
        <v>0</v>
      </c>
      <c r="N64" s="2">
        <f t="shared" si="14"/>
        <v>0</v>
      </c>
      <c r="O64" s="2" t="s">
        <v>196</v>
      </c>
      <c r="P64" s="2"/>
      <c r="Q64" s="16"/>
      <c r="R64" s="29" t="s">
        <v>475</v>
      </c>
    </row>
    <row r="65" spans="1:18" x14ac:dyDescent="0.25">
      <c r="Q65" s="37"/>
      <c r="R65"/>
    </row>
    <row r="66" spans="1:18" x14ac:dyDescent="0.25">
      <c r="A66" s="2" t="s">
        <v>383</v>
      </c>
      <c r="B66" s="4" t="s">
        <v>375</v>
      </c>
      <c r="C66" s="2" t="s">
        <v>12</v>
      </c>
      <c r="D66" s="2"/>
      <c r="E66" s="2" t="s">
        <v>262</v>
      </c>
      <c r="F66" s="2">
        <v>12</v>
      </c>
      <c r="G66" s="2" t="s">
        <v>354</v>
      </c>
      <c r="H66" s="2"/>
      <c r="J66" s="3">
        <v>0.21</v>
      </c>
      <c r="K66" s="3">
        <f>F66*J66</f>
        <v>2.52</v>
      </c>
      <c r="L66" s="2" t="s">
        <v>194</v>
      </c>
      <c r="M66" s="2">
        <v>3</v>
      </c>
      <c r="N66" s="2">
        <f t="shared" si="14"/>
        <v>36</v>
      </c>
      <c r="O66" s="2" t="s">
        <v>196</v>
      </c>
      <c r="P66" s="2"/>
      <c r="Q66" s="16"/>
      <c r="R66" s="29" t="s">
        <v>520</v>
      </c>
    </row>
    <row r="67" spans="1:18" x14ac:dyDescent="0.25">
      <c r="A67" s="2" t="s">
        <v>383</v>
      </c>
      <c r="B67" s="4" t="s">
        <v>375</v>
      </c>
      <c r="C67" s="2" t="s">
        <v>13</v>
      </c>
      <c r="D67" s="2"/>
      <c r="E67" s="2" t="s">
        <v>264</v>
      </c>
      <c r="F67" s="2">
        <f>F66</f>
        <v>12</v>
      </c>
      <c r="G67" s="2" t="s">
        <v>354</v>
      </c>
      <c r="H67" s="2"/>
      <c r="J67" s="3">
        <v>0.06</v>
      </c>
      <c r="K67" s="3">
        <f>F67*J67</f>
        <v>0.72</v>
      </c>
      <c r="L67" s="2" t="s">
        <v>194</v>
      </c>
      <c r="M67" s="2">
        <v>1.5</v>
      </c>
      <c r="N67" s="2">
        <f t="shared" si="14"/>
        <v>18</v>
      </c>
      <c r="O67" s="2" t="s">
        <v>196</v>
      </c>
      <c r="P67" s="2"/>
      <c r="Q67" s="16"/>
      <c r="R67" s="29" t="s">
        <v>521</v>
      </c>
    </row>
    <row r="68" spans="1:18" s="37" customFormat="1" x14ac:dyDescent="0.25">
      <c r="D68" s="14"/>
      <c r="E68" s="14"/>
      <c r="F68" s="14"/>
      <c r="G68" s="14"/>
      <c r="H68" s="14"/>
      <c r="J68" s="16"/>
      <c r="K68" s="16"/>
      <c r="L68"/>
      <c r="M68"/>
      <c r="N68"/>
      <c r="O68"/>
      <c r="P68"/>
      <c r="Q68" s="16"/>
    </row>
    <row r="69" spans="1:18" x14ac:dyDescent="0.25">
      <c r="A69" s="2" t="s">
        <v>383</v>
      </c>
      <c r="B69" s="4" t="s">
        <v>377</v>
      </c>
      <c r="C69" s="2" t="s">
        <v>260</v>
      </c>
      <c r="D69" s="2"/>
      <c r="E69" s="2" t="s">
        <v>263</v>
      </c>
      <c r="F69" s="2">
        <v>2</v>
      </c>
      <c r="G69" s="2" t="s">
        <v>354</v>
      </c>
      <c r="H69" s="2" t="s">
        <v>390</v>
      </c>
      <c r="J69" s="3">
        <f>32/100</f>
        <v>0.32</v>
      </c>
      <c r="K69" s="3">
        <f>F69*J69</f>
        <v>0.64</v>
      </c>
      <c r="L69" s="2" t="s">
        <v>194</v>
      </c>
      <c r="M69" s="2">
        <v>5</v>
      </c>
      <c r="N69" s="2">
        <f t="shared" si="14"/>
        <v>10</v>
      </c>
      <c r="O69" s="2" t="s">
        <v>196</v>
      </c>
      <c r="P69" s="2"/>
      <c r="Q69" s="16"/>
      <c r="R69" s="29" t="s">
        <v>518</v>
      </c>
    </row>
    <row r="70" spans="1:18" x14ac:dyDescent="0.25">
      <c r="A70" s="2" t="s">
        <v>383</v>
      </c>
      <c r="B70" s="4" t="s">
        <v>377</v>
      </c>
      <c r="C70" s="2" t="s">
        <v>261</v>
      </c>
      <c r="D70" s="2"/>
      <c r="E70" s="2" t="s">
        <v>389</v>
      </c>
      <c r="F70" s="2">
        <f>F69</f>
        <v>2</v>
      </c>
      <c r="G70" s="2" t="s">
        <v>354</v>
      </c>
      <c r="H70" s="2"/>
      <c r="J70" s="3">
        <v>0.12</v>
      </c>
      <c r="K70" s="3">
        <f>F70*J70</f>
        <v>0.24</v>
      </c>
      <c r="L70" s="2" t="s">
        <v>194</v>
      </c>
      <c r="M70" s="2">
        <v>3</v>
      </c>
      <c r="N70" s="2">
        <f t="shared" si="14"/>
        <v>6</v>
      </c>
      <c r="O70" s="2" t="s">
        <v>196</v>
      </c>
      <c r="P70" s="2"/>
      <c r="Q70" s="16"/>
      <c r="R70" s="29" t="s">
        <v>519</v>
      </c>
    </row>
    <row r="71" spans="1:18" x14ac:dyDescent="0.25">
      <c r="A71"/>
      <c r="B71"/>
      <c r="G71"/>
      <c r="R71"/>
    </row>
    <row r="72" spans="1:18" s="37" customFormat="1" x14ac:dyDescent="0.25">
      <c r="A72" s="2" t="s">
        <v>383</v>
      </c>
      <c r="B72" s="4" t="s">
        <v>472</v>
      </c>
      <c r="C72" s="2" t="s">
        <v>479</v>
      </c>
      <c r="D72" s="2"/>
      <c r="E72" s="2" t="s">
        <v>263</v>
      </c>
      <c r="F72" s="2">
        <v>2</v>
      </c>
      <c r="G72" s="2" t="s">
        <v>354</v>
      </c>
      <c r="H72" s="2"/>
      <c r="J72" s="3">
        <f>32/100</f>
        <v>0.32</v>
      </c>
      <c r="K72" s="3">
        <f>F72*J72</f>
        <v>0.64</v>
      </c>
      <c r="L72" s="2" t="s">
        <v>194</v>
      </c>
      <c r="M72" s="2">
        <v>5</v>
      </c>
      <c r="N72" s="2">
        <f>F72*M72</f>
        <v>10</v>
      </c>
      <c r="O72" s="2" t="s">
        <v>196</v>
      </c>
      <c r="P72" s="2"/>
      <c r="Q72" s="16"/>
      <c r="R72" s="29" t="s">
        <v>518</v>
      </c>
    </row>
    <row r="73" spans="1:18" s="37" customFormat="1" x14ac:dyDescent="0.25">
      <c r="A73" s="2" t="s">
        <v>383</v>
      </c>
      <c r="B73" s="4" t="s">
        <v>472</v>
      </c>
      <c r="C73" s="2" t="s">
        <v>480</v>
      </c>
      <c r="D73" s="2"/>
      <c r="E73" s="2" t="s">
        <v>473</v>
      </c>
      <c r="F73" s="2">
        <v>2</v>
      </c>
      <c r="G73" s="2" t="s">
        <v>354</v>
      </c>
      <c r="H73" s="2"/>
      <c r="J73" s="3">
        <f>1.36/4</f>
        <v>0.34</v>
      </c>
      <c r="K73" s="3">
        <f>F73*J73</f>
        <v>0.68</v>
      </c>
      <c r="L73" s="2" t="s">
        <v>194</v>
      </c>
      <c r="M73" s="2">
        <v>2</v>
      </c>
      <c r="N73" s="2">
        <f>F73*M73</f>
        <v>4</v>
      </c>
      <c r="O73" s="2" t="s">
        <v>196</v>
      </c>
      <c r="P73" s="2"/>
      <c r="Q73" s="16"/>
      <c r="R73" s="29" t="s">
        <v>474</v>
      </c>
    </row>
    <row r="74" spans="1:18" s="37" customFormat="1" x14ac:dyDescent="0.25">
      <c r="A74" s="2"/>
      <c r="B74" s="4"/>
      <c r="C74" s="2"/>
      <c r="D74" s="2"/>
      <c r="E74" s="2"/>
      <c r="F74" s="2"/>
      <c r="G74" s="2"/>
      <c r="H74" s="2"/>
      <c r="J74" s="3"/>
      <c r="K74" s="3"/>
      <c r="L74" s="2"/>
      <c r="M74" s="2"/>
      <c r="N74" s="2"/>
      <c r="O74" s="2"/>
      <c r="P74" s="2"/>
      <c r="Q74" s="16"/>
      <c r="R74" s="29"/>
    </row>
    <row r="75" spans="1:18" s="37" customFormat="1" x14ac:dyDescent="0.25">
      <c r="A75" s="2" t="s">
        <v>383</v>
      </c>
      <c r="B75" s="4" t="s">
        <v>505</v>
      </c>
      <c r="C75" s="2" t="s">
        <v>506</v>
      </c>
      <c r="D75" s="2"/>
      <c r="E75" s="2" t="s">
        <v>471</v>
      </c>
      <c r="F75" s="2">
        <v>8</v>
      </c>
      <c r="G75" s="2" t="s">
        <v>354</v>
      </c>
      <c r="H75" s="2" t="s">
        <v>507</v>
      </c>
      <c r="J75" s="3">
        <f>1.04/4</f>
        <v>0.26</v>
      </c>
      <c r="K75" s="3">
        <f>F75*J75</f>
        <v>2.08</v>
      </c>
      <c r="L75" s="2" t="s">
        <v>194</v>
      </c>
      <c r="M75" s="2">
        <v>0</v>
      </c>
      <c r="N75" s="2">
        <f t="shared" ref="N75:N78" si="15">F75*M75</f>
        <v>0</v>
      </c>
      <c r="O75" s="2" t="s">
        <v>196</v>
      </c>
      <c r="P75" s="2"/>
      <c r="Q75" s="16"/>
      <c r="R75" s="29" t="s">
        <v>337</v>
      </c>
    </row>
    <row r="76" spans="1:18" s="37" customFormat="1" x14ac:dyDescent="0.25">
      <c r="A76" s="2" t="s">
        <v>383</v>
      </c>
      <c r="B76" s="4" t="s">
        <v>505</v>
      </c>
      <c r="C76" s="2" t="s">
        <v>511</v>
      </c>
      <c r="D76" s="2"/>
      <c r="E76" s="2" t="s">
        <v>515</v>
      </c>
      <c r="F76" s="2">
        <v>4</v>
      </c>
      <c r="G76" s="2" t="s">
        <v>354</v>
      </c>
      <c r="H76" s="2" t="s">
        <v>509</v>
      </c>
      <c r="J76" s="3">
        <v>0.05</v>
      </c>
      <c r="K76" s="3">
        <f>F76*J76</f>
        <v>0.2</v>
      </c>
      <c r="L76" s="2" t="s">
        <v>194</v>
      </c>
      <c r="M76" s="2">
        <v>0</v>
      </c>
      <c r="N76" s="2">
        <f t="shared" si="15"/>
        <v>0</v>
      </c>
      <c r="O76" s="2" t="s">
        <v>196</v>
      </c>
      <c r="P76" s="2"/>
      <c r="Q76" s="16"/>
      <c r="R76" s="29" t="s">
        <v>516</v>
      </c>
    </row>
    <row r="77" spans="1:18" s="37" customFormat="1" x14ac:dyDescent="0.25">
      <c r="A77" s="2" t="s">
        <v>383</v>
      </c>
      <c r="B77" s="4" t="s">
        <v>505</v>
      </c>
      <c r="C77" s="2" t="s">
        <v>511</v>
      </c>
      <c r="D77" s="2"/>
      <c r="E77" s="2" t="s">
        <v>508</v>
      </c>
      <c r="F77" s="2">
        <v>4</v>
      </c>
      <c r="G77" s="2" t="s">
        <v>354</v>
      </c>
      <c r="H77" s="2" t="s">
        <v>510</v>
      </c>
      <c r="J77" s="3">
        <v>0.06</v>
      </c>
      <c r="K77" s="3">
        <f t="shared" ref="K77:K78" si="16">F77*J77</f>
        <v>0.24</v>
      </c>
      <c r="L77" s="2" t="s">
        <v>194</v>
      </c>
      <c r="M77" s="2"/>
      <c r="N77" s="2">
        <f t="shared" si="15"/>
        <v>0</v>
      </c>
      <c r="O77" s="2" t="s">
        <v>196</v>
      </c>
      <c r="P77" s="2"/>
      <c r="Q77" s="16"/>
      <c r="R77" s="29" t="s">
        <v>517</v>
      </c>
    </row>
    <row r="78" spans="1:18" s="37" customFormat="1" x14ac:dyDescent="0.25">
      <c r="A78" s="2" t="s">
        <v>383</v>
      </c>
      <c r="B78" s="4" t="s">
        <v>505</v>
      </c>
      <c r="C78" s="2" t="s">
        <v>512</v>
      </c>
      <c r="D78" s="2"/>
      <c r="E78" s="2"/>
      <c r="F78" s="2">
        <v>2</v>
      </c>
      <c r="G78" s="2" t="s">
        <v>354</v>
      </c>
      <c r="H78" s="2"/>
      <c r="J78" s="3">
        <v>0.05</v>
      </c>
      <c r="K78" s="3">
        <f t="shared" si="16"/>
        <v>0.1</v>
      </c>
      <c r="L78" s="2" t="s">
        <v>196</v>
      </c>
      <c r="M78" s="2"/>
      <c r="N78" s="2">
        <f t="shared" si="15"/>
        <v>0</v>
      </c>
      <c r="O78" s="2" t="s">
        <v>196</v>
      </c>
      <c r="P78" s="2"/>
      <c r="Q78" s="16"/>
      <c r="R78" s="29"/>
    </row>
    <row r="79" spans="1:18" s="37" customFormat="1" x14ac:dyDescent="0.25">
      <c r="A79" s="14"/>
      <c r="B79" s="15"/>
      <c r="C79" s="14"/>
      <c r="D79" s="14"/>
      <c r="E79" s="14"/>
      <c r="F79" s="14"/>
      <c r="G79" s="14"/>
      <c r="H79" s="14"/>
      <c r="J79" s="16"/>
      <c r="K79" s="16"/>
      <c r="L79" s="14"/>
      <c r="M79" s="14"/>
      <c r="N79" s="14"/>
      <c r="O79" s="14"/>
      <c r="P79" s="14"/>
      <c r="Q79" s="16"/>
      <c r="R79" s="35"/>
    </row>
    <row r="80" spans="1:18" s="37" customFormat="1" x14ac:dyDescent="0.25">
      <c r="A80" s="2" t="s">
        <v>383</v>
      </c>
      <c r="B80" s="4" t="s">
        <v>513</v>
      </c>
      <c r="C80" s="2" t="s">
        <v>514</v>
      </c>
      <c r="D80" s="2"/>
      <c r="E80" s="2"/>
      <c r="F80" s="2">
        <v>2</v>
      </c>
      <c r="G80" s="2" t="s">
        <v>354</v>
      </c>
      <c r="H80" s="2"/>
      <c r="J80" s="3">
        <v>0.05</v>
      </c>
      <c r="K80" s="3">
        <f t="shared" ref="K80" si="17">F80*J80</f>
        <v>0.1</v>
      </c>
      <c r="L80" s="2" t="s">
        <v>196</v>
      </c>
      <c r="M80" s="2"/>
      <c r="N80" s="2">
        <f t="shared" ref="N80" si="18">F80*M80</f>
        <v>0</v>
      </c>
      <c r="O80" s="2" t="s">
        <v>196</v>
      </c>
      <c r="P80" s="2"/>
      <c r="Q80" s="16"/>
      <c r="R80" s="29"/>
    </row>
    <row r="81" spans="1:18" s="37" customFormat="1" x14ac:dyDescent="0.25">
      <c r="A81" s="14"/>
      <c r="B81" s="15"/>
      <c r="C81" s="14"/>
      <c r="D81" s="14"/>
      <c r="E81" s="14"/>
      <c r="F81" s="14"/>
      <c r="G81" s="14"/>
      <c r="H81" s="14"/>
      <c r="J81" s="16"/>
      <c r="K81" s="16"/>
      <c r="L81" s="14"/>
      <c r="M81" s="14"/>
      <c r="N81" s="14"/>
      <c r="O81" s="14"/>
      <c r="P81" s="14"/>
      <c r="Q81" s="16"/>
      <c r="R81" s="35"/>
    </row>
    <row r="82" spans="1:18" s="37" customFormat="1" x14ac:dyDescent="0.25">
      <c r="C82" s="15"/>
      <c r="D82" s="14"/>
      <c r="E82" s="14"/>
      <c r="F82" s="14"/>
      <c r="G82" s="14"/>
      <c r="H82" s="14"/>
      <c r="J82" s="16"/>
      <c r="K82" s="16"/>
      <c r="L82"/>
      <c r="M82"/>
      <c r="N82"/>
      <c r="O82"/>
      <c r="P82"/>
      <c r="Q82" s="16"/>
    </row>
    <row r="83" spans="1:18" x14ac:dyDescent="0.25">
      <c r="A83" s="2" t="s">
        <v>384</v>
      </c>
      <c r="B83" s="4" t="s">
        <v>387</v>
      </c>
      <c r="C83" s="4" t="s">
        <v>267</v>
      </c>
      <c r="D83" s="2" t="s">
        <v>266</v>
      </c>
      <c r="E83" s="2" t="s">
        <v>268</v>
      </c>
      <c r="F83" s="2">
        <v>0</v>
      </c>
      <c r="G83" s="2" t="s">
        <v>358</v>
      </c>
      <c r="H83" s="2"/>
      <c r="J83" s="3">
        <f>23.63/25</f>
        <v>0.94519999999999993</v>
      </c>
      <c r="K83" s="3">
        <f>J83*F83</f>
        <v>0</v>
      </c>
      <c r="L83" s="2" t="s">
        <v>194</v>
      </c>
      <c r="M83" s="2">
        <v>3</v>
      </c>
      <c r="N83" s="2">
        <f>F83*M83</f>
        <v>0</v>
      </c>
      <c r="O83" s="2" t="s">
        <v>197</v>
      </c>
      <c r="P83" s="2"/>
      <c r="Q83" s="16"/>
      <c r="R83" s="29" t="s">
        <v>392</v>
      </c>
    </row>
    <row r="84" spans="1:18" x14ac:dyDescent="0.25">
      <c r="A84" s="2" t="s">
        <v>384</v>
      </c>
      <c r="B84" s="4" t="s">
        <v>387</v>
      </c>
      <c r="C84" s="4" t="s">
        <v>270</v>
      </c>
      <c r="D84" s="2" t="s">
        <v>266</v>
      </c>
      <c r="E84" s="2" t="s">
        <v>269</v>
      </c>
      <c r="F84" s="2">
        <v>0</v>
      </c>
      <c r="G84" s="2" t="s">
        <v>358</v>
      </c>
      <c r="H84" s="2"/>
      <c r="J84" s="3">
        <f>23.63/25</f>
        <v>0.94519999999999993</v>
      </c>
      <c r="K84" s="3">
        <f>J84*F84</f>
        <v>0</v>
      </c>
      <c r="L84" s="2" t="s">
        <v>194</v>
      </c>
      <c r="M84" s="2">
        <v>3</v>
      </c>
      <c r="N84" s="2">
        <f>F84*M84</f>
        <v>0</v>
      </c>
      <c r="O84" s="2" t="s">
        <v>197</v>
      </c>
      <c r="P84" s="2"/>
      <c r="Q84" s="16"/>
      <c r="R84" s="29" t="s">
        <v>393</v>
      </c>
    </row>
    <row r="85" spans="1:18" x14ac:dyDescent="0.25">
      <c r="A85" s="2" t="s">
        <v>384</v>
      </c>
      <c r="B85" s="4" t="s">
        <v>386</v>
      </c>
      <c r="C85" s="4" t="s">
        <v>272</v>
      </c>
      <c r="D85" s="2" t="s">
        <v>281</v>
      </c>
      <c r="E85" s="2" t="s">
        <v>282</v>
      </c>
      <c r="F85" s="2">
        <v>20</v>
      </c>
      <c r="G85" s="2" t="s">
        <v>306</v>
      </c>
      <c r="H85" s="2" t="s">
        <v>391</v>
      </c>
      <c r="J85" s="3">
        <f>15.39/50</f>
        <v>0.30780000000000002</v>
      </c>
      <c r="K85" s="3">
        <f>J85*F85</f>
        <v>6.1560000000000006</v>
      </c>
      <c r="L85" s="2" t="s">
        <v>194</v>
      </c>
      <c r="M85" s="2">
        <v>3</v>
      </c>
      <c r="N85" s="2">
        <f>F85*M85</f>
        <v>60</v>
      </c>
      <c r="O85" s="2" t="s">
        <v>197</v>
      </c>
      <c r="P85" s="2"/>
      <c r="Q85" s="16"/>
      <c r="R85" s="29" t="s">
        <v>280</v>
      </c>
    </row>
    <row r="86" spans="1:18" x14ac:dyDescent="0.25">
      <c r="A86" s="2" t="s">
        <v>384</v>
      </c>
      <c r="B86" s="4" t="s">
        <v>388</v>
      </c>
      <c r="C86" s="4" t="s">
        <v>285</v>
      </c>
      <c r="D86" s="2" t="s">
        <v>378</v>
      </c>
      <c r="E86" s="2" t="s">
        <v>379</v>
      </c>
      <c r="F86" s="2">
        <f>2*4*6+2*2*2+2*4*1</f>
        <v>64</v>
      </c>
      <c r="G86" s="2" t="s">
        <v>358</v>
      </c>
      <c r="H86" s="2"/>
      <c r="I86" s="37"/>
      <c r="J86" s="3">
        <f>19/(6*25)</f>
        <v>0.12666666666666668</v>
      </c>
      <c r="K86" s="3">
        <f>J86*F86</f>
        <v>8.1066666666666674</v>
      </c>
      <c r="L86" s="2" t="s">
        <v>194</v>
      </c>
      <c r="M86" s="2">
        <v>1</v>
      </c>
      <c r="N86" s="2">
        <f>F86*M86</f>
        <v>64</v>
      </c>
      <c r="O86" s="2" t="s">
        <v>197</v>
      </c>
      <c r="P86" s="2"/>
      <c r="Q86" s="16"/>
      <c r="R86" s="29" t="s">
        <v>336</v>
      </c>
    </row>
    <row r="87" spans="1:18" x14ac:dyDescent="0.25">
      <c r="J87" s="13"/>
      <c r="K87" s="16"/>
      <c r="Q87" s="16"/>
    </row>
    <row r="88" spans="1:18" x14ac:dyDescent="0.25">
      <c r="A88" s="2" t="s">
        <v>384</v>
      </c>
      <c r="B88" s="4" t="s">
        <v>386</v>
      </c>
      <c r="C88" s="4" t="s">
        <v>237</v>
      </c>
      <c r="D88" s="2"/>
      <c r="E88" s="2" t="s">
        <v>490</v>
      </c>
      <c r="F88" s="2">
        <v>8</v>
      </c>
      <c r="G88" s="2" t="s">
        <v>354</v>
      </c>
      <c r="H88" s="2" t="s">
        <v>489</v>
      </c>
      <c r="J88" s="3">
        <v>0.2</v>
      </c>
      <c r="K88" s="3">
        <f>J88*F88</f>
        <v>1.6</v>
      </c>
      <c r="L88" s="2" t="s">
        <v>194</v>
      </c>
      <c r="M88" s="2">
        <v>1</v>
      </c>
      <c r="N88" s="2">
        <f>F88*M88</f>
        <v>8</v>
      </c>
      <c r="O88" s="2" t="s">
        <v>197</v>
      </c>
      <c r="P88" s="2"/>
      <c r="Q88" s="16"/>
      <c r="R88" s="39" t="s">
        <v>499</v>
      </c>
    </row>
    <row r="89" spans="1:18" s="37" customFormat="1" x14ac:dyDescent="0.25">
      <c r="A89" s="2" t="s">
        <v>384</v>
      </c>
      <c r="B89" s="4" t="s">
        <v>386</v>
      </c>
      <c r="C89" s="4" t="s">
        <v>503</v>
      </c>
      <c r="D89" s="2"/>
      <c r="E89" s="2" t="s">
        <v>490</v>
      </c>
      <c r="F89" s="2">
        <v>8</v>
      </c>
      <c r="G89" s="2" t="s">
        <v>354</v>
      </c>
      <c r="H89" s="2" t="s">
        <v>489</v>
      </c>
      <c r="J89" s="3">
        <v>0.2</v>
      </c>
      <c r="K89" s="3">
        <f>J89*F89</f>
        <v>1.6</v>
      </c>
      <c r="L89" s="2" t="s">
        <v>194</v>
      </c>
      <c r="M89" s="2">
        <v>1</v>
      </c>
      <c r="N89" s="2">
        <f>F89*M89</f>
        <v>8</v>
      </c>
      <c r="O89" s="2" t="s">
        <v>197</v>
      </c>
      <c r="P89" s="2"/>
      <c r="Q89" s="16"/>
      <c r="R89" s="39" t="s">
        <v>499</v>
      </c>
    </row>
    <row r="90" spans="1:18" x14ac:dyDescent="0.25">
      <c r="A90" s="2" t="s">
        <v>384</v>
      </c>
      <c r="B90" s="4" t="s">
        <v>386</v>
      </c>
      <c r="C90" s="4" t="s">
        <v>504</v>
      </c>
      <c r="D90" s="2"/>
      <c r="E90" s="2" t="s">
        <v>492</v>
      </c>
      <c r="F90" s="2">
        <f>F89</f>
        <v>8</v>
      </c>
      <c r="G90" s="2" t="s">
        <v>354</v>
      </c>
      <c r="H90" s="2" t="s">
        <v>491</v>
      </c>
      <c r="J90" s="3">
        <v>0.2</v>
      </c>
      <c r="K90" s="3">
        <f>J90*F90</f>
        <v>1.6</v>
      </c>
      <c r="L90" s="2" t="s">
        <v>194</v>
      </c>
      <c r="M90" s="2">
        <v>1</v>
      </c>
      <c r="N90" s="2">
        <f>F90*M90</f>
        <v>8</v>
      </c>
      <c r="O90" s="2" t="s">
        <v>197</v>
      </c>
      <c r="P90" s="2"/>
      <c r="Q90" s="16"/>
      <c r="R90" s="39" t="s">
        <v>499</v>
      </c>
    </row>
    <row r="91" spans="1:18" s="37" customFormat="1" x14ac:dyDescent="0.25">
      <c r="A91" s="2" t="s">
        <v>384</v>
      </c>
      <c r="B91" s="4" t="s">
        <v>386</v>
      </c>
      <c r="C91" s="4" t="s">
        <v>485</v>
      </c>
      <c r="D91" s="2"/>
      <c r="E91" s="2" t="s">
        <v>487</v>
      </c>
      <c r="F91" s="2">
        <f>3*F90</f>
        <v>24</v>
      </c>
      <c r="G91" s="2" t="s">
        <v>354</v>
      </c>
      <c r="H91" s="2"/>
      <c r="J91" s="3">
        <v>0.1</v>
      </c>
      <c r="K91" s="3">
        <f t="shared" ref="K91:K92" si="19">J91*F91</f>
        <v>2.4000000000000004</v>
      </c>
      <c r="L91" s="2" t="s">
        <v>194</v>
      </c>
      <c r="M91" s="2">
        <v>0</v>
      </c>
      <c r="N91" s="2">
        <f>F91*M91</f>
        <v>0</v>
      </c>
      <c r="O91" s="2" t="s">
        <v>197</v>
      </c>
      <c r="P91" s="2"/>
      <c r="Q91" s="16"/>
      <c r="R91" s="39" t="s">
        <v>499</v>
      </c>
    </row>
    <row r="92" spans="1:18" s="37" customFormat="1" x14ac:dyDescent="0.25">
      <c r="A92" s="2" t="s">
        <v>384</v>
      </c>
      <c r="B92" s="4" t="s">
        <v>386</v>
      </c>
      <c r="C92" s="4" t="s">
        <v>486</v>
      </c>
      <c r="D92" s="2"/>
      <c r="E92" s="2" t="s">
        <v>488</v>
      </c>
      <c r="F92" s="2">
        <f>3*F88</f>
        <v>24</v>
      </c>
      <c r="G92" s="2" t="s">
        <v>354</v>
      </c>
      <c r="H92" s="2"/>
      <c r="J92" s="3">
        <v>0.1</v>
      </c>
      <c r="K92" s="3">
        <f t="shared" si="19"/>
        <v>2.4000000000000004</v>
      </c>
      <c r="L92" s="2" t="s">
        <v>194</v>
      </c>
      <c r="M92" s="2">
        <v>0</v>
      </c>
      <c r="N92" s="2">
        <f>F92*M92</f>
        <v>0</v>
      </c>
      <c r="O92" s="2" t="s">
        <v>197</v>
      </c>
      <c r="P92" s="2"/>
      <c r="Q92" s="16"/>
      <c r="R92" s="39" t="s">
        <v>499</v>
      </c>
    </row>
    <row r="93" spans="1:18" s="37" customFormat="1" x14ac:dyDescent="0.25">
      <c r="L93"/>
      <c r="M93"/>
      <c r="N93"/>
      <c r="O93"/>
      <c r="P93"/>
    </row>
    <row r="94" spans="1:18" x14ac:dyDescent="0.25">
      <c r="A94" s="2" t="s">
        <v>384</v>
      </c>
      <c r="B94" s="4" t="s">
        <v>387</v>
      </c>
      <c r="C94" s="4" t="s">
        <v>333</v>
      </c>
      <c r="D94" s="2" t="s">
        <v>311</v>
      </c>
      <c r="E94" s="2" t="s">
        <v>334</v>
      </c>
      <c r="F94" s="2">
        <v>2</v>
      </c>
      <c r="G94" s="2" t="s">
        <v>354</v>
      </c>
      <c r="H94" s="2"/>
      <c r="I94" s="37"/>
      <c r="J94" s="3">
        <f>3.19/2</f>
        <v>1.595</v>
      </c>
      <c r="K94" s="3">
        <f t="shared" ref="K94:K99" si="20">J94*F94</f>
        <v>3.19</v>
      </c>
      <c r="L94" s="2" t="s">
        <v>194</v>
      </c>
      <c r="M94" s="2">
        <v>3</v>
      </c>
      <c r="N94" s="2">
        <f t="shared" si="14"/>
        <v>6</v>
      </c>
      <c r="O94" s="2" t="s">
        <v>197</v>
      </c>
      <c r="P94" s="2"/>
      <c r="Q94" s="16"/>
      <c r="R94" s="29" t="s">
        <v>335</v>
      </c>
    </row>
    <row r="95" spans="1:18" s="37" customFormat="1" x14ac:dyDescent="0.25">
      <c r="A95" s="2"/>
      <c r="B95" s="4"/>
      <c r="C95" s="4"/>
      <c r="D95" s="2"/>
      <c r="E95" s="2"/>
      <c r="F95" s="2"/>
      <c r="G95" s="2"/>
      <c r="H95" s="2"/>
      <c r="J95" s="3"/>
      <c r="K95" s="3"/>
      <c r="L95" s="2"/>
      <c r="M95" s="2"/>
      <c r="N95" s="2"/>
      <c r="O95" s="2"/>
      <c r="P95" s="2"/>
      <c r="Q95" s="16"/>
      <c r="R95" s="29"/>
    </row>
    <row r="96" spans="1:18" x14ac:dyDescent="0.25">
      <c r="A96" s="2" t="s">
        <v>384</v>
      </c>
      <c r="B96" s="4" t="s">
        <v>387</v>
      </c>
      <c r="C96" s="4" t="s">
        <v>271</v>
      </c>
      <c r="D96" s="2" t="s">
        <v>259</v>
      </c>
      <c r="E96" s="2" t="s">
        <v>307</v>
      </c>
      <c r="F96" s="2">
        <v>6</v>
      </c>
      <c r="G96" s="2" t="s">
        <v>354</v>
      </c>
      <c r="H96" s="2"/>
      <c r="J96" s="3">
        <v>0.19</v>
      </c>
      <c r="K96" s="3">
        <f t="shared" si="20"/>
        <v>1.1400000000000001</v>
      </c>
      <c r="L96" s="2" t="s">
        <v>194</v>
      </c>
      <c r="M96" s="2">
        <v>1</v>
      </c>
      <c r="N96" s="2">
        <f t="shared" si="14"/>
        <v>6</v>
      </c>
      <c r="O96" s="2" t="s">
        <v>197</v>
      </c>
      <c r="P96" s="2"/>
      <c r="Q96" s="16"/>
      <c r="R96" s="29" t="s">
        <v>396</v>
      </c>
    </row>
    <row r="97" spans="1:22" x14ac:dyDescent="0.25">
      <c r="A97" s="2" t="s">
        <v>384</v>
      </c>
      <c r="B97" s="4" t="s">
        <v>387</v>
      </c>
      <c r="C97" s="4" t="s">
        <v>271</v>
      </c>
      <c r="D97" s="2" t="s">
        <v>259</v>
      </c>
      <c r="E97" s="2" t="s">
        <v>308</v>
      </c>
      <c r="F97" s="2">
        <f>2*F96</f>
        <v>12</v>
      </c>
      <c r="G97" s="2" t="s">
        <v>354</v>
      </c>
      <c r="H97" s="2"/>
      <c r="J97" s="3">
        <v>0.11</v>
      </c>
      <c r="K97" s="3">
        <f t="shared" si="20"/>
        <v>1.32</v>
      </c>
      <c r="L97" s="2" t="s">
        <v>194</v>
      </c>
      <c r="M97" s="2">
        <v>1</v>
      </c>
      <c r="N97" s="2">
        <f t="shared" si="14"/>
        <v>12</v>
      </c>
      <c r="O97" s="2" t="s">
        <v>197</v>
      </c>
      <c r="P97" s="2"/>
      <c r="Q97" s="16"/>
      <c r="R97" s="29" t="s">
        <v>394</v>
      </c>
    </row>
    <row r="98" spans="1:22" x14ac:dyDescent="0.25">
      <c r="A98" s="2" t="s">
        <v>384</v>
      </c>
      <c r="B98" s="4" t="s">
        <v>387</v>
      </c>
      <c r="C98" s="4" t="s">
        <v>271</v>
      </c>
      <c r="D98" s="2" t="s">
        <v>259</v>
      </c>
      <c r="E98" s="2" t="s">
        <v>309</v>
      </c>
      <c r="F98" s="2">
        <v>6</v>
      </c>
      <c r="G98" s="2" t="s">
        <v>354</v>
      </c>
      <c r="H98" s="2"/>
      <c r="J98" s="3">
        <v>0.22</v>
      </c>
      <c r="K98" s="3">
        <f t="shared" si="20"/>
        <v>1.32</v>
      </c>
      <c r="L98" s="2" t="s">
        <v>194</v>
      </c>
      <c r="M98" s="2">
        <v>1</v>
      </c>
      <c r="N98" s="2">
        <f t="shared" si="14"/>
        <v>6</v>
      </c>
      <c r="O98" s="2" t="s">
        <v>197</v>
      </c>
      <c r="P98" s="2"/>
      <c r="Q98" s="16"/>
      <c r="R98" s="29" t="s">
        <v>397</v>
      </c>
    </row>
    <row r="99" spans="1:22" x14ac:dyDescent="0.25">
      <c r="A99" s="2" t="s">
        <v>384</v>
      </c>
      <c r="B99" s="4" t="s">
        <v>387</v>
      </c>
      <c r="C99" s="4" t="s">
        <v>271</v>
      </c>
      <c r="D99" s="2" t="s">
        <v>259</v>
      </c>
      <c r="E99" s="2" t="s">
        <v>310</v>
      </c>
      <c r="F99" s="2">
        <f>2*F98</f>
        <v>12</v>
      </c>
      <c r="G99" s="2" t="s">
        <v>354</v>
      </c>
      <c r="H99" s="2"/>
      <c r="J99" s="3">
        <v>0.11</v>
      </c>
      <c r="K99" s="3">
        <f t="shared" si="20"/>
        <v>1.32</v>
      </c>
      <c r="L99" s="2" t="s">
        <v>194</v>
      </c>
      <c r="M99" s="2">
        <v>1</v>
      </c>
      <c r="N99" s="2">
        <f t="shared" si="14"/>
        <v>12</v>
      </c>
      <c r="O99" s="2" t="s">
        <v>197</v>
      </c>
      <c r="P99" s="2"/>
      <c r="Q99" s="16"/>
      <c r="R99" s="29" t="s">
        <v>395</v>
      </c>
    </row>
    <row r="100" spans="1:22" x14ac:dyDescent="0.25">
      <c r="C100" s="15"/>
      <c r="D100" s="14"/>
      <c r="E100" s="14"/>
      <c r="F100" s="14"/>
      <c r="G100" s="14"/>
      <c r="H100" s="35"/>
      <c r="J100" s="16"/>
      <c r="K100" s="16"/>
      <c r="Q100" s="16"/>
      <c r="R100" s="35"/>
    </row>
    <row r="101" spans="1:22" x14ac:dyDescent="0.25">
      <c r="A101" s="2" t="s">
        <v>384</v>
      </c>
      <c r="B101" s="4" t="s">
        <v>388</v>
      </c>
      <c r="C101" s="4" t="s">
        <v>312</v>
      </c>
      <c r="D101" s="2" t="s">
        <v>313</v>
      </c>
      <c r="E101" s="2" t="s">
        <v>546</v>
      </c>
      <c r="F101" s="2">
        <v>2</v>
      </c>
      <c r="G101" s="2" t="s">
        <v>354</v>
      </c>
      <c r="H101" s="2"/>
      <c r="I101" s="37"/>
      <c r="J101" s="3">
        <v>0.68</v>
      </c>
      <c r="K101" s="3">
        <f>J101*F101</f>
        <v>1.36</v>
      </c>
      <c r="L101" s="2" t="s">
        <v>194</v>
      </c>
      <c r="M101" s="2">
        <v>2</v>
      </c>
      <c r="N101" s="2">
        <f t="shared" si="14"/>
        <v>4</v>
      </c>
      <c r="O101" s="2" t="s">
        <v>197</v>
      </c>
      <c r="P101" s="2"/>
      <c r="Q101" s="16"/>
      <c r="R101" s="29" t="s">
        <v>314</v>
      </c>
      <c r="S101" s="16"/>
      <c r="T101" s="16"/>
      <c r="V101" s="35"/>
    </row>
    <row r="102" spans="1:22" x14ac:dyDescent="0.25">
      <c r="A102" s="2" t="s">
        <v>384</v>
      </c>
      <c r="B102" s="4" t="s">
        <v>388</v>
      </c>
      <c r="C102" s="4" t="s">
        <v>315</v>
      </c>
      <c r="D102" s="2" t="s">
        <v>313</v>
      </c>
      <c r="E102" s="2" t="s">
        <v>547</v>
      </c>
      <c r="F102" s="2">
        <f>F101*14</f>
        <v>28</v>
      </c>
      <c r="G102" s="2" t="s">
        <v>354</v>
      </c>
      <c r="H102" s="2"/>
      <c r="I102" s="37"/>
      <c r="J102" s="3">
        <v>0.1</v>
      </c>
      <c r="K102" s="3">
        <f>J102*F102</f>
        <v>2.8000000000000003</v>
      </c>
      <c r="L102" s="2" t="s">
        <v>194</v>
      </c>
      <c r="M102" s="2">
        <v>0</v>
      </c>
      <c r="N102" s="2">
        <f t="shared" si="14"/>
        <v>0</v>
      </c>
      <c r="O102" s="2" t="s">
        <v>197</v>
      </c>
      <c r="P102" s="2"/>
      <c r="Q102" s="16"/>
      <c r="R102" s="29" t="s">
        <v>316</v>
      </c>
      <c r="S102" s="16"/>
      <c r="T102" s="16"/>
      <c r="V102" s="35"/>
    </row>
    <row r="103" spans="1:22" x14ac:dyDescent="0.25">
      <c r="A103" s="2" t="s">
        <v>384</v>
      </c>
      <c r="B103" s="4" t="s">
        <v>388</v>
      </c>
      <c r="C103" s="4" t="s">
        <v>317</v>
      </c>
      <c r="D103" s="2" t="s">
        <v>313</v>
      </c>
      <c r="E103" s="2" t="s">
        <v>548</v>
      </c>
      <c r="F103" s="2">
        <v>2</v>
      </c>
      <c r="G103" s="2" t="s">
        <v>354</v>
      </c>
      <c r="H103" s="2"/>
      <c r="I103" s="37"/>
      <c r="J103" s="3">
        <v>0.75</v>
      </c>
      <c r="K103" s="3">
        <f>J103*F103</f>
        <v>1.5</v>
      </c>
      <c r="L103" s="2" t="s">
        <v>194</v>
      </c>
      <c r="M103" s="2">
        <v>2</v>
      </c>
      <c r="N103" s="2">
        <f t="shared" si="14"/>
        <v>4</v>
      </c>
      <c r="O103" s="2" t="s">
        <v>197</v>
      </c>
      <c r="P103" s="2"/>
      <c r="Q103" s="16"/>
      <c r="R103" s="29" t="s">
        <v>318</v>
      </c>
      <c r="S103" s="16"/>
      <c r="T103" s="16"/>
      <c r="V103" s="35"/>
    </row>
    <row r="104" spans="1:22" x14ac:dyDescent="0.25">
      <c r="A104" s="2" t="s">
        <v>384</v>
      </c>
      <c r="B104" s="4" t="s">
        <v>388</v>
      </c>
      <c r="C104" s="4" t="s">
        <v>319</v>
      </c>
      <c r="D104" s="2" t="s">
        <v>313</v>
      </c>
      <c r="E104" s="2" t="s">
        <v>549</v>
      </c>
      <c r="F104" s="2">
        <f>F103*14</f>
        <v>28</v>
      </c>
      <c r="G104" s="2" t="s">
        <v>354</v>
      </c>
      <c r="H104" s="2"/>
      <c r="I104" s="37"/>
      <c r="J104" s="3">
        <v>0.1</v>
      </c>
      <c r="K104" s="3">
        <f>J104*F104</f>
        <v>2.8000000000000003</v>
      </c>
      <c r="L104" s="2" t="s">
        <v>194</v>
      </c>
      <c r="M104" s="2">
        <v>0</v>
      </c>
      <c r="N104" s="2">
        <f t="shared" si="14"/>
        <v>0</v>
      </c>
      <c r="O104" s="2" t="s">
        <v>197</v>
      </c>
      <c r="P104" s="2"/>
      <c r="Q104" s="16"/>
      <c r="R104" s="29" t="s">
        <v>320</v>
      </c>
      <c r="S104" s="16"/>
      <c r="T104" s="16"/>
      <c r="V104" s="35"/>
    </row>
    <row r="105" spans="1:22" x14ac:dyDescent="0.25">
      <c r="R105"/>
    </row>
    <row r="106" spans="1:22" s="37" customFormat="1" x14ac:dyDescent="0.25">
      <c r="A106" s="2" t="s">
        <v>384</v>
      </c>
      <c r="B106" s="4" t="s">
        <v>388</v>
      </c>
      <c r="C106" s="4" t="s">
        <v>545</v>
      </c>
      <c r="D106" s="2" t="s">
        <v>530</v>
      </c>
      <c r="E106" s="2" t="s">
        <v>535</v>
      </c>
      <c r="F106" s="2">
        <v>8</v>
      </c>
      <c r="G106" s="2" t="s">
        <v>354</v>
      </c>
      <c r="H106" s="2"/>
      <c r="J106" s="3">
        <v>0.15</v>
      </c>
      <c r="K106" s="3">
        <f>J106*F106</f>
        <v>1.2</v>
      </c>
      <c r="L106" s="2" t="s">
        <v>194</v>
      </c>
      <c r="M106" s="2">
        <v>1</v>
      </c>
      <c r="N106" s="2">
        <f t="shared" ref="N106:N109" si="21">F106*M106</f>
        <v>8</v>
      </c>
      <c r="O106" s="2" t="s">
        <v>197</v>
      </c>
      <c r="P106" s="2"/>
      <c r="Q106" s="16"/>
      <c r="R106" s="29" t="s">
        <v>533</v>
      </c>
      <c r="S106" s="16"/>
      <c r="T106" s="16"/>
      <c r="V106" s="35"/>
    </row>
    <row r="107" spans="1:22" s="37" customFormat="1" x14ac:dyDescent="0.25">
      <c r="A107" s="2" t="s">
        <v>384</v>
      </c>
      <c r="B107" s="4" t="s">
        <v>388</v>
      </c>
      <c r="C107" s="4" t="s">
        <v>544</v>
      </c>
      <c r="D107" s="2" t="s">
        <v>530</v>
      </c>
      <c r="E107" s="2" t="s">
        <v>540</v>
      </c>
      <c r="F107" s="2">
        <v>5</v>
      </c>
      <c r="G107" s="2" t="s">
        <v>354</v>
      </c>
      <c r="H107" s="2"/>
      <c r="J107" s="3">
        <v>0.15</v>
      </c>
      <c r="K107" s="3">
        <f>J107*F107</f>
        <v>0.75</v>
      </c>
      <c r="L107" s="2" t="s">
        <v>194</v>
      </c>
      <c r="M107" s="2">
        <v>0</v>
      </c>
      <c r="N107" s="2">
        <f t="shared" si="21"/>
        <v>0</v>
      </c>
      <c r="O107" s="2" t="s">
        <v>197</v>
      </c>
      <c r="P107" s="2"/>
      <c r="Q107" s="16"/>
      <c r="R107" s="29" t="s">
        <v>541</v>
      </c>
      <c r="S107" s="16"/>
      <c r="T107" s="16"/>
      <c r="V107" s="35"/>
    </row>
    <row r="108" spans="1:22" s="37" customFormat="1" x14ac:dyDescent="0.25">
      <c r="A108" s="2" t="s">
        <v>384</v>
      </c>
      <c r="B108" s="4" t="s">
        <v>388</v>
      </c>
      <c r="C108" s="4" t="s">
        <v>542</v>
      </c>
      <c r="D108" s="2" t="s">
        <v>530</v>
      </c>
      <c r="E108" s="2" t="s">
        <v>534</v>
      </c>
      <c r="F108" s="2">
        <v>4</v>
      </c>
      <c r="G108" s="2" t="s">
        <v>354</v>
      </c>
      <c r="H108" s="2"/>
      <c r="J108" s="3">
        <v>0.25</v>
      </c>
      <c r="K108" s="3">
        <f>J108*F108</f>
        <v>1</v>
      </c>
      <c r="L108" s="2" t="s">
        <v>194</v>
      </c>
      <c r="M108" s="2">
        <v>1</v>
      </c>
      <c r="N108" s="2">
        <f t="shared" si="21"/>
        <v>4</v>
      </c>
      <c r="O108" s="2" t="s">
        <v>197</v>
      </c>
      <c r="P108" s="2"/>
      <c r="Q108" s="16"/>
      <c r="R108" s="29" t="s">
        <v>537</v>
      </c>
      <c r="S108" s="16"/>
      <c r="T108" s="16"/>
      <c r="V108" s="35"/>
    </row>
    <row r="109" spans="1:22" s="37" customFormat="1" x14ac:dyDescent="0.25">
      <c r="A109" s="2" t="s">
        <v>384</v>
      </c>
      <c r="B109" s="4" t="s">
        <v>388</v>
      </c>
      <c r="C109" s="4" t="s">
        <v>543</v>
      </c>
      <c r="D109" s="2" t="s">
        <v>530</v>
      </c>
      <c r="E109" s="2" t="s">
        <v>539</v>
      </c>
      <c r="F109" s="2">
        <v>4</v>
      </c>
      <c r="G109" s="2" t="s">
        <v>354</v>
      </c>
      <c r="H109" s="2"/>
      <c r="J109" s="3">
        <v>0.2</v>
      </c>
      <c r="K109" s="3">
        <f>J109*F109</f>
        <v>0.8</v>
      </c>
      <c r="L109" s="2" t="s">
        <v>194</v>
      </c>
      <c r="M109" s="2">
        <v>0</v>
      </c>
      <c r="N109" s="2">
        <f t="shared" si="21"/>
        <v>0</v>
      </c>
      <c r="O109" s="2" t="s">
        <v>197</v>
      </c>
      <c r="P109" s="2"/>
      <c r="Q109" s="16"/>
      <c r="R109" s="29" t="s">
        <v>538</v>
      </c>
      <c r="S109" s="16"/>
      <c r="T109" s="16"/>
      <c r="V109" s="35"/>
    </row>
    <row r="110" spans="1:22" s="37" customFormat="1" x14ac:dyDescent="0.25">
      <c r="A110" s="2" t="s">
        <v>384</v>
      </c>
      <c r="B110" s="4" t="s">
        <v>388</v>
      </c>
      <c r="C110" s="4" t="s">
        <v>531</v>
      </c>
      <c r="D110" s="2" t="s">
        <v>530</v>
      </c>
      <c r="E110" s="2" t="s">
        <v>536</v>
      </c>
      <c r="F110" s="2">
        <f>4*F106+6*F108</f>
        <v>56</v>
      </c>
      <c r="G110" s="2" t="s">
        <v>354</v>
      </c>
      <c r="H110" s="2"/>
      <c r="J110" s="3">
        <v>0.05</v>
      </c>
      <c r="K110" s="3">
        <f>J110*F110</f>
        <v>2.8000000000000003</v>
      </c>
      <c r="L110" s="2" t="s">
        <v>194</v>
      </c>
      <c r="M110" s="2">
        <v>0</v>
      </c>
      <c r="N110" s="2">
        <f t="shared" ref="N110" si="22">F110*M110</f>
        <v>0</v>
      </c>
      <c r="O110" s="2" t="s">
        <v>197</v>
      </c>
      <c r="P110" s="2"/>
      <c r="Q110" s="16"/>
      <c r="R110" s="29" t="s">
        <v>532</v>
      </c>
      <c r="S110" s="16"/>
      <c r="T110" s="16"/>
      <c r="V110" s="35"/>
    </row>
    <row r="111" spans="1:22" s="37" customFormat="1" x14ac:dyDescent="0.25"/>
    <row r="112" spans="1:22" s="37" customFormat="1" x14ac:dyDescent="0.25">
      <c r="A112" s="2" t="s">
        <v>384</v>
      </c>
      <c r="B112" s="4" t="s">
        <v>388</v>
      </c>
      <c r="C112" s="4" t="s">
        <v>552</v>
      </c>
      <c r="D112" s="2"/>
      <c r="E112" s="2"/>
      <c r="F112" s="2">
        <v>1</v>
      </c>
      <c r="G112" s="2" t="s">
        <v>354</v>
      </c>
      <c r="H112" s="2"/>
      <c r="J112" s="3">
        <v>0.5</v>
      </c>
      <c r="K112" s="3">
        <f>J112*F112</f>
        <v>0.5</v>
      </c>
      <c r="L112" s="2" t="s">
        <v>196</v>
      </c>
      <c r="M112" s="2">
        <v>3</v>
      </c>
      <c r="N112" s="2">
        <f t="shared" ref="N112:N116" si="23">F112*M112</f>
        <v>3</v>
      </c>
      <c r="O112" s="2" t="s">
        <v>197</v>
      </c>
      <c r="P112" s="2"/>
      <c r="Q112" s="16"/>
      <c r="R112" s="29"/>
      <c r="S112" s="16"/>
      <c r="T112" s="16"/>
      <c r="V112" s="35"/>
    </row>
    <row r="113" spans="1:22" s="37" customFormat="1" x14ac:dyDescent="0.25">
      <c r="A113" s="2" t="s">
        <v>384</v>
      </c>
      <c r="B113" s="4" t="s">
        <v>388</v>
      </c>
      <c r="C113" s="4" t="s">
        <v>553</v>
      </c>
      <c r="D113" s="2"/>
      <c r="E113" s="2"/>
      <c r="F113" s="2">
        <v>1</v>
      </c>
      <c r="G113" s="2" t="s">
        <v>354</v>
      </c>
      <c r="H113" s="2"/>
      <c r="J113" s="3">
        <v>0.5</v>
      </c>
      <c r="K113" s="3">
        <f>J113*F113</f>
        <v>0.5</v>
      </c>
      <c r="L113" s="2" t="s">
        <v>196</v>
      </c>
      <c r="M113" s="2">
        <v>1</v>
      </c>
      <c r="N113" s="2">
        <f t="shared" si="23"/>
        <v>1</v>
      </c>
      <c r="O113" s="2" t="s">
        <v>197</v>
      </c>
      <c r="P113" s="2"/>
      <c r="Q113" s="16"/>
      <c r="R113" s="29"/>
      <c r="S113" s="16"/>
      <c r="T113" s="16"/>
      <c r="V113" s="35"/>
    </row>
    <row r="114" spans="1:22" s="37" customFormat="1" x14ac:dyDescent="0.25">
      <c r="A114" s="2" t="s">
        <v>384</v>
      </c>
      <c r="B114" s="4" t="s">
        <v>388</v>
      </c>
      <c r="C114" s="4" t="s">
        <v>558</v>
      </c>
      <c r="D114" s="2"/>
      <c r="E114" s="2" t="s">
        <v>559</v>
      </c>
      <c r="F114" s="2">
        <v>1</v>
      </c>
      <c r="G114" s="2" t="s">
        <v>354</v>
      </c>
      <c r="H114" s="2"/>
      <c r="J114" s="3">
        <v>0.5</v>
      </c>
      <c r="K114" s="3">
        <f t="shared" ref="K114:K116" si="24">J114*F114</f>
        <v>0.5</v>
      </c>
      <c r="L114" s="2" t="s">
        <v>196</v>
      </c>
      <c r="M114" s="2">
        <v>2</v>
      </c>
      <c r="N114" s="2">
        <f t="shared" si="23"/>
        <v>2</v>
      </c>
      <c r="O114" s="2" t="s">
        <v>197</v>
      </c>
      <c r="P114" s="2"/>
      <c r="Q114" s="16"/>
      <c r="R114" s="29"/>
      <c r="S114" s="16"/>
      <c r="T114" s="16"/>
      <c r="V114" s="35"/>
    </row>
    <row r="115" spans="1:22" s="37" customFormat="1" x14ac:dyDescent="0.25">
      <c r="A115" s="2" t="s">
        <v>384</v>
      </c>
      <c r="B115" s="4" t="s">
        <v>388</v>
      </c>
      <c r="C115" s="4" t="s">
        <v>560</v>
      </c>
      <c r="D115" s="2"/>
      <c r="E115" s="2" t="s">
        <v>559</v>
      </c>
      <c r="F115" s="2">
        <v>1</v>
      </c>
      <c r="G115" s="2" t="s">
        <v>354</v>
      </c>
      <c r="H115" s="2"/>
      <c r="J115" s="3">
        <v>0.5</v>
      </c>
      <c r="K115" s="3">
        <f t="shared" si="24"/>
        <v>0.5</v>
      </c>
      <c r="L115" s="2" t="s">
        <v>196</v>
      </c>
      <c r="M115" s="2">
        <v>1</v>
      </c>
      <c r="N115" s="2">
        <f t="shared" si="23"/>
        <v>1</v>
      </c>
      <c r="O115" s="2" t="s">
        <v>197</v>
      </c>
      <c r="P115" s="2"/>
      <c r="Q115" s="16"/>
      <c r="R115" s="29"/>
      <c r="S115" s="16"/>
      <c r="T115" s="16"/>
      <c r="V115" s="35"/>
    </row>
    <row r="116" spans="1:22" s="37" customFormat="1" x14ac:dyDescent="0.25">
      <c r="A116" s="2" t="s">
        <v>384</v>
      </c>
      <c r="B116" s="4" t="s">
        <v>388</v>
      </c>
      <c r="C116" s="4" t="s">
        <v>561</v>
      </c>
      <c r="D116" s="2"/>
      <c r="E116" s="2" t="s">
        <v>559</v>
      </c>
      <c r="F116" s="2">
        <v>1</v>
      </c>
      <c r="G116" s="2" t="s">
        <v>354</v>
      </c>
      <c r="H116" s="2"/>
      <c r="J116" s="3">
        <v>0.5</v>
      </c>
      <c r="K116" s="3">
        <f t="shared" si="24"/>
        <v>0.5</v>
      </c>
      <c r="L116" s="2" t="s">
        <v>196</v>
      </c>
      <c r="M116" s="2">
        <v>1</v>
      </c>
      <c r="N116" s="2">
        <f t="shared" si="23"/>
        <v>1</v>
      </c>
      <c r="O116" s="2" t="s">
        <v>197</v>
      </c>
      <c r="P116" s="2"/>
      <c r="Q116" s="16"/>
      <c r="R116" s="29"/>
      <c r="S116" s="16"/>
      <c r="T116" s="16"/>
      <c r="V116" s="35"/>
    </row>
    <row r="117" spans="1:22" s="37" customFormat="1" x14ac:dyDescent="0.25">
      <c r="A117" s="14"/>
      <c r="B117" s="15"/>
      <c r="C117" s="15"/>
      <c r="D117" s="14"/>
      <c r="E117" s="14"/>
      <c r="F117" s="14"/>
      <c r="G117" s="14"/>
      <c r="H117" s="14"/>
      <c r="J117" s="16"/>
      <c r="K117" s="16"/>
      <c r="L117" s="14"/>
      <c r="M117" s="14"/>
      <c r="N117" s="14"/>
      <c r="O117" s="14"/>
      <c r="P117" s="14"/>
      <c r="Q117" s="16"/>
      <c r="R117" s="35"/>
      <c r="S117" s="16"/>
      <c r="T117" s="16"/>
      <c r="V117" s="35"/>
    </row>
    <row r="118" spans="1:22" x14ac:dyDescent="0.25">
      <c r="K118" s="5" t="s">
        <v>204</v>
      </c>
      <c r="N118" s="5" t="s">
        <v>204</v>
      </c>
    </row>
    <row r="119" spans="1:22" x14ac:dyDescent="0.25">
      <c r="K119" s="22">
        <f>SUM(K1:K118)</f>
        <v>4547.9303999999993</v>
      </c>
      <c r="N119" s="23">
        <f>SUM(N1:N118)</f>
        <v>2129</v>
      </c>
    </row>
  </sheetData>
  <hyperlinks>
    <hyperlink ref="R34" r:id="rId1"/>
    <hyperlink ref="R26" r:id="rId2"/>
    <hyperlink ref="R63" r:id="rId3"/>
    <hyperlink ref="R85" r:id="rId4"/>
    <hyperlink ref="R101" r:id="rId5"/>
    <hyperlink ref="R102" r:id="rId6"/>
    <hyperlink ref="R103" r:id="rId7"/>
    <hyperlink ref="R104" r:id="rId8"/>
    <hyperlink ref="R94" r:id="rId9"/>
    <hyperlink ref="R86" r:id="rId10"/>
    <hyperlink ref="R83" r:id="rId11"/>
    <hyperlink ref="R84" r:id="rId12"/>
    <hyperlink ref="R48" r:id="rId13"/>
    <hyperlink ref="R49" r:id="rId14"/>
    <hyperlink ref="R17" r:id="rId15"/>
    <hyperlink ref="R16" r:id="rId16"/>
    <hyperlink ref="R28" r:id="rId17"/>
    <hyperlink ref="R20" r:id="rId18"/>
    <hyperlink ref="R21" r:id="rId19"/>
    <hyperlink ref="R29" r:id="rId20"/>
    <hyperlink ref="R24" r:id="rId21"/>
    <hyperlink ref="R32" r:id="rId22"/>
    <hyperlink ref="R54" r:id="rId23"/>
    <hyperlink ref="R39" r:id="rId24"/>
    <hyperlink ref="R41" r:id="rId25"/>
    <hyperlink ref="R42" r:id="rId26"/>
    <hyperlink ref="R36" r:id="rId27"/>
    <hyperlink ref="R37" r:id="rId28"/>
    <hyperlink ref="R55" r:id="rId29"/>
    <hyperlink ref="R58" r:id="rId30"/>
    <hyperlink ref="R57" r:id="rId31"/>
    <hyperlink ref="R60" r:id="rId32"/>
    <hyperlink ref="R52" r:id="rId33"/>
    <hyperlink ref="R44" r:id="rId34"/>
    <hyperlink ref="R46" r:id="rId35"/>
    <hyperlink ref="R50" r:id="rId36"/>
    <hyperlink ref="R33" r:id="rId37"/>
    <hyperlink ref="R25" r:id="rId38"/>
    <hyperlink ref="R31" r:id="rId39"/>
    <hyperlink ref="R23" r:id="rId40"/>
    <hyperlink ref="R30" r:id="rId41"/>
    <hyperlink ref="R22" r:id="rId42"/>
    <hyperlink ref="R11" r:id="rId43"/>
    <hyperlink ref="R64" r:id="rId44"/>
    <hyperlink ref="R73" r:id="rId45"/>
    <hyperlink ref="R18" r:id="rId46"/>
    <hyperlink ref="R88" r:id="rId47"/>
    <hyperlink ref="R75" r:id="rId48"/>
    <hyperlink ref="R76" r:id="rId49"/>
    <hyperlink ref="R77" r:id="rId50"/>
    <hyperlink ref="R40" r:id="rId51"/>
    <hyperlink ref="R110" r:id="rId52"/>
    <hyperlink ref="R106" r:id="rId53"/>
    <hyperlink ref="R108" r:id="rId54"/>
    <hyperlink ref="R109" r:id="rId55"/>
    <hyperlink ref="R107" r:id="rId56"/>
    <hyperlink ref="R89:R92" r:id="rId57" display="http://hobbyking.com/hobbyking/store/__43715__JST_SH_Servo_Plug_Set_Futaba_Gold_Plated_10pairs_set_US_Warehouse_.html"/>
  </hyperlinks>
  <pageMargins left="0.7" right="0.7" top="0.75" bottom="0.75" header="0.3" footer="0.3"/>
  <pageSetup orientation="portrait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33" sqref="I33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353</v>
      </c>
      <c r="F1" s="25" t="s">
        <v>1</v>
      </c>
      <c r="H1" s="26" t="s">
        <v>200</v>
      </c>
      <c r="I1" s="26" t="s">
        <v>201</v>
      </c>
      <c r="K1" s="25" t="s">
        <v>338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354</v>
      </c>
      <c r="F3" s="2" t="s">
        <v>218</v>
      </c>
      <c r="H3" s="3">
        <v>15</v>
      </c>
      <c r="I3" s="3">
        <f>D3*H3</f>
        <v>30</v>
      </c>
      <c r="K3" s="29"/>
    </row>
    <row r="4" spans="1:11" x14ac:dyDescent="0.25">
      <c r="A4" s="4" t="s">
        <v>122</v>
      </c>
      <c r="B4" s="2" t="s">
        <v>74</v>
      </c>
      <c r="C4" s="2">
        <v>530</v>
      </c>
      <c r="D4" s="2">
        <v>3</v>
      </c>
      <c r="E4" s="2" t="s">
        <v>355</v>
      </c>
      <c r="F4" s="2" t="s">
        <v>79</v>
      </c>
      <c r="H4" s="3">
        <v>44.95</v>
      </c>
      <c r="I4" s="3">
        <f>D4*H4</f>
        <v>134.85000000000002</v>
      </c>
      <c r="K4" s="29" t="s">
        <v>339</v>
      </c>
    </row>
    <row r="5" spans="1:11" x14ac:dyDescent="0.25">
      <c r="A5" s="2" t="s">
        <v>106</v>
      </c>
      <c r="B5" s="2" t="s">
        <v>71</v>
      </c>
      <c r="C5" s="2" t="s">
        <v>2</v>
      </c>
      <c r="D5" s="2">
        <v>1</v>
      </c>
      <c r="E5" s="2" t="s">
        <v>354</v>
      </c>
      <c r="F5" s="2" t="s">
        <v>284</v>
      </c>
      <c r="H5" s="3">
        <v>200</v>
      </c>
      <c r="I5" s="3">
        <f>D5*H5</f>
        <v>200</v>
      </c>
      <c r="K5" s="29"/>
    </row>
    <row r="6" spans="1:11" x14ac:dyDescent="0.25">
      <c r="A6" s="2" t="s">
        <v>274</v>
      </c>
      <c r="B6" s="2" t="s">
        <v>74</v>
      </c>
      <c r="C6" s="2">
        <v>243</v>
      </c>
      <c r="D6" s="2">
        <v>6</v>
      </c>
      <c r="E6" s="2" t="s">
        <v>355</v>
      </c>
      <c r="F6" s="2" t="s">
        <v>107</v>
      </c>
      <c r="H6" s="3">
        <v>8.35</v>
      </c>
      <c r="I6" s="3">
        <f>D6*H6</f>
        <v>50.099999999999994</v>
      </c>
      <c r="K6" s="29" t="s">
        <v>340</v>
      </c>
    </row>
    <row r="7" spans="1:11" x14ac:dyDescent="0.25">
      <c r="A7" s="2" t="s">
        <v>275</v>
      </c>
      <c r="B7" s="2" t="s">
        <v>74</v>
      </c>
      <c r="C7" s="2">
        <v>530</v>
      </c>
      <c r="D7" s="2">
        <v>1</v>
      </c>
      <c r="E7" s="2" t="s">
        <v>355</v>
      </c>
      <c r="F7" s="2" t="s">
        <v>79</v>
      </c>
      <c r="H7" s="3">
        <v>44.95</v>
      </c>
      <c r="I7" s="3">
        <f>D7*H7</f>
        <v>44.95</v>
      </c>
      <c r="K7" s="29" t="s">
        <v>339</v>
      </c>
    </row>
    <row r="9" spans="1:11" x14ac:dyDescent="0.25">
      <c r="A9" s="2" t="s">
        <v>114</v>
      </c>
      <c r="B9" s="2" t="s">
        <v>113</v>
      </c>
      <c r="C9" s="2" t="s">
        <v>115</v>
      </c>
      <c r="D9" s="2">
        <v>1</v>
      </c>
      <c r="E9" s="2" t="s">
        <v>354</v>
      </c>
      <c r="F9" s="2" t="s">
        <v>116</v>
      </c>
      <c r="H9" s="3">
        <v>158.5</v>
      </c>
      <c r="I9" s="3">
        <f>H9*D9</f>
        <v>158.5</v>
      </c>
      <c r="K9" s="29" t="s">
        <v>352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354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108</v>
      </c>
      <c r="B11" s="2"/>
      <c r="C11" s="2"/>
      <c r="D11" s="2">
        <v>1</v>
      </c>
      <c r="E11" s="2" t="s">
        <v>354</v>
      </c>
      <c r="F11" s="2" t="s">
        <v>120</v>
      </c>
      <c r="H11" s="3">
        <v>10.99</v>
      </c>
      <c r="I11" s="3">
        <f>D11*H11</f>
        <v>10.99</v>
      </c>
      <c r="K11" s="29" t="s">
        <v>286</v>
      </c>
    </row>
    <row r="13" spans="1:11" x14ac:dyDescent="0.25">
      <c r="A13" s="2" t="s">
        <v>123</v>
      </c>
      <c r="B13" s="2"/>
      <c r="C13" s="2"/>
      <c r="D13" s="2">
        <v>1</v>
      </c>
      <c r="E13" s="2" t="s">
        <v>354</v>
      </c>
      <c r="F13" s="2" t="s">
        <v>283</v>
      </c>
      <c r="H13" s="3">
        <v>575</v>
      </c>
      <c r="I13" s="3">
        <f>D13*H13</f>
        <v>575</v>
      </c>
      <c r="K13" s="29"/>
    </row>
    <row r="14" spans="1:11" x14ac:dyDescent="0.25">
      <c r="A14" s="2" t="s">
        <v>278</v>
      </c>
      <c r="B14" s="2" t="s">
        <v>74</v>
      </c>
      <c r="C14" s="2">
        <v>543</v>
      </c>
      <c r="D14" s="2">
        <v>3</v>
      </c>
      <c r="E14" s="2" t="s">
        <v>355</v>
      </c>
      <c r="F14" s="2" t="s">
        <v>279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277</v>
      </c>
      <c r="B15" s="2" t="s">
        <v>74</v>
      </c>
      <c r="C15" s="2">
        <v>530</v>
      </c>
      <c r="D15" s="2">
        <v>1</v>
      </c>
      <c r="E15" s="2" t="s">
        <v>355</v>
      </c>
      <c r="F15" s="2" t="s">
        <v>276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342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344</v>
      </c>
      <c r="F18" s="2"/>
      <c r="H18" s="3">
        <v>104.95</v>
      </c>
      <c r="I18" s="3">
        <f t="shared" ref="I18:I25" si="0">H18*D18</f>
        <v>104.95</v>
      </c>
      <c r="K18" s="29" t="s">
        <v>341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356</v>
      </c>
      <c r="F19" s="2"/>
      <c r="H19" s="3">
        <v>44.95</v>
      </c>
      <c r="I19" s="3">
        <f t="shared" si="0"/>
        <v>44.95</v>
      </c>
      <c r="K19" s="29" t="s">
        <v>343</v>
      </c>
    </row>
    <row r="20" spans="1:11" x14ac:dyDescent="0.25">
      <c r="A20" s="2" t="s">
        <v>110</v>
      </c>
      <c r="B20" s="2" t="s">
        <v>74</v>
      </c>
      <c r="C20" s="2">
        <v>1580</v>
      </c>
      <c r="D20" s="2">
        <v>10</v>
      </c>
      <c r="E20" s="2" t="s">
        <v>355</v>
      </c>
      <c r="F20" s="2"/>
      <c r="H20" s="3">
        <v>5.75</v>
      </c>
      <c r="I20" s="3">
        <f t="shared" si="0"/>
        <v>57.5</v>
      </c>
      <c r="K20" s="29" t="s">
        <v>351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355</v>
      </c>
      <c r="F21" s="2"/>
      <c r="H21" s="3">
        <v>4.75</v>
      </c>
      <c r="I21" s="3">
        <f t="shared" si="0"/>
        <v>47.5</v>
      </c>
      <c r="K21" s="29" t="s">
        <v>345</v>
      </c>
    </row>
    <row r="22" spans="1:11" x14ac:dyDescent="0.25">
      <c r="A22" s="4" t="s">
        <v>111</v>
      </c>
      <c r="B22" s="2" t="s">
        <v>74</v>
      </c>
      <c r="C22" s="2">
        <v>1678</v>
      </c>
      <c r="D22" s="2">
        <v>10</v>
      </c>
      <c r="E22" s="2" t="s">
        <v>355</v>
      </c>
      <c r="F22" s="2"/>
      <c r="H22" s="3">
        <v>3.9</v>
      </c>
      <c r="I22" s="3">
        <f t="shared" si="0"/>
        <v>39</v>
      </c>
      <c r="K22" s="29" t="s">
        <v>346</v>
      </c>
    </row>
    <row r="23" spans="1:11" s="37" customFormat="1" x14ac:dyDescent="0.25">
      <c r="A23" s="4" t="s">
        <v>347</v>
      </c>
      <c r="B23" s="2" t="s">
        <v>74</v>
      </c>
      <c r="C23" s="2">
        <v>584</v>
      </c>
      <c r="D23" s="2">
        <v>1</v>
      </c>
      <c r="E23" s="2" t="s">
        <v>354</v>
      </c>
      <c r="F23" s="2" t="s">
        <v>357</v>
      </c>
      <c r="H23" s="3">
        <v>29.95</v>
      </c>
      <c r="I23" s="3">
        <f t="shared" si="0"/>
        <v>29.95</v>
      </c>
      <c r="K23" s="29" t="s">
        <v>348</v>
      </c>
    </row>
    <row r="24" spans="1:11" x14ac:dyDescent="0.25">
      <c r="A24" s="4" t="s">
        <v>112</v>
      </c>
      <c r="B24" s="2" t="s">
        <v>74</v>
      </c>
      <c r="C24" s="2">
        <v>581</v>
      </c>
      <c r="D24" s="2">
        <v>5</v>
      </c>
      <c r="E24" s="2" t="s">
        <v>354</v>
      </c>
      <c r="F24" s="2" t="s">
        <v>349</v>
      </c>
      <c r="H24" s="3">
        <v>7.95</v>
      </c>
      <c r="I24" s="3">
        <f t="shared" si="0"/>
        <v>39.75</v>
      </c>
      <c r="K24" s="29" t="s">
        <v>350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354</v>
      </c>
      <c r="F25" s="2" t="s">
        <v>117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254</v>
      </c>
      <c r="D27" s="2">
        <v>1</v>
      </c>
      <c r="E27" s="2" t="s">
        <v>354</v>
      </c>
      <c r="F27" s="2" t="s">
        <v>223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401</v>
      </c>
      <c r="D28" s="2">
        <v>2</v>
      </c>
      <c r="E28" s="2" t="s">
        <v>354</v>
      </c>
      <c r="F28" s="2" t="s">
        <v>224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/>
    </row>
    <row r="31" spans="1:11" x14ac:dyDescent="0.25">
      <c r="H31" s="22"/>
      <c r="I31" s="5" t="s">
        <v>204</v>
      </c>
    </row>
    <row r="32" spans="1:11" x14ac:dyDescent="0.25">
      <c r="I32" s="22">
        <f>SUM(I1:I30)</f>
        <v>2058.0600000000004</v>
      </c>
    </row>
    <row r="50" spans="1:6" x14ac:dyDescent="0.25">
      <c r="F50" s="32"/>
    </row>
    <row r="52" spans="1:6" x14ac:dyDescent="0.25">
      <c r="A52" s="15"/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35" sqref="C35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200</v>
      </c>
      <c r="H1" s="26" t="s">
        <v>201</v>
      </c>
      <c r="J1" s="25" t="s">
        <v>338</v>
      </c>
    </row>
    <row r="2" spans="1:10" s="37" customFormat="1" x14ac:dyDescent="0.25">
      <c r="A2" s="38" t="s">
        <v>372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126</v>
      </c>
      <c r="C4" s="12" t="s">
        <v>127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129</v>
      </c>
      <c r="C6" s="12" t="s">
        <v>128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371</v>
      </c>
      <c r="J8" s="39"/>
    </row>
    <row r="9" spans="1:10" x14ac:dyDescent="0.25">
      <c r="A9" s="2" t="s">
        <v>209</v>
      </c>
      <c r="B9" s="2" t="s">
        <v>125</v>
      </c>
      <c r="C9" s="2" t="s">
        <v>212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125</v>
      </c>
      <c r="C10" s="2" t="s">
        <v>213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360</v>
      </c>
      <c r="J12" s="39"/>
    </row>
    <row r="13" spans="1:10" s="37" customFormat="1" x14ac:dyDescent="0.25">
      <c r="A13" s="4" t="s">
        <v>368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248</v>
      </c>
      <c r="C14" s="4" t="s">
        <v>252</v>
      </c>
      <c r="D14" s="4">
        <v>1</v>
      </c>
      <c r="E14" s="2" t="s">
        <v>251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253</v>
      </c>
      <c r="B15" s="4" t="s">
        <v>248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365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287</v>
      </c>
      <c r="B18" s="4"/>
      <c r="C18" s="4" t="s">
        <v>288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289</v>
      </c>
      <c r="B19" s="4"/>
      <c r="C19" s="4" t="s">
        <v>290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291</v>
      </c>
      <c r="B20" s="4"/>
      <c r="C20" s="4" t="s">
        <v>292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297</v>
      </c>
    </row>
    <row r="21" spans="1:10" x14ac:dyDescent="0.25">
      <c r="A21" s="4" t="s">
        <v>293</v>
      </c>
      <c r="B21" s="4"/>
      <c r="C21" s="4" t="s">
        <v>294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296</v>
      </c>
    </row>
    <row r="22" spans="1:10" x14ac:dyDescent="0.25">
      <c r="A22" s="4" t="s">
        <v>295</v>
      </c>
      <c r="B22" s="4"/>
      <c r="C22" s="4" t="s">
        <v>554</v>
      </c>
      <c r="D22" s="4">
        <v>1</v>
      </c>
      <c r="E22" s="2"/>
      <c r="G22" s="10">
        <v>3.29</v>
      </c>
      <c r="H22" s="3">
        <f t="shared" si="1"/>
        <v>3.29</v>
      </c>
      <c r="J22" s="29" t="s">
        <v>522</v>
      </c>
    </row>
    <row r="23" spans="1:10" s="37" customFormat="1" x14ac:dyDescent="0.25">
      <c r="A23" s="4" t="s">
        <v>366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369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219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219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373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370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102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204</v>
      </c>
      <c r="J36" s="14"/>
    </row>
    <row r="37" spans="1:10" x14ac:dyDescent="0.25">
      <c r="H37" s="22">
        <f>SUM(H1:H33)</f>
        <v>2771.2599999999993</v>
      </c>
    </row>
    <row r="41" spans="1:10" x14ac:dyDescent="0.25">
      <c r="A41" s="39"/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dcterms:created xsi:type="dcterms:W3CDTF">2013-07-31T15:06:08Z</dcterms:created>
  <dcterms:modified xsi:type="dcterms:W3CDTF">2015-05-25T14:41:57Z</dcterms:modified>
</cp:coreProperties>
</file>