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ina\Desktop\Repositório - PACCE\"/>
    </mc:Choice>
  </mc:AlternateContent>
  <xr:revisionPtr revIDLastSave="0" documentId="13_ncr:1_{259E94DA-1CEC-485C-8023-271BF22A729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4" i="1" l="1"/>
  <c r="P49" i="1" s="1"/>
  <c r="Q34" i="1"/>
  <c r="P48" i="1" s="1"/>
  <c r="Q47" i="1" s="1"/>
  <c r="H35" i="1"/>
  <c r="H34" i="1"/>
  <c r="P44" i="1" s="1"/>
  <c r="D35" i="1"/>
  <c r="D34" i="1"/>
  <c r="K27" i="1"/>
  <c r="G38" i="1" s="1"/>
  <c r="G39" i="1" s="1"/>
  <c r="G40" i="1" s="1"/>
  <c r="R14" i="1"/>
  <c r="R15" i="1" s="1"/>
  <c r="R16" i="1" s="1"/>
  <c r="S14" i="1"/>
  <c r="S15" i="1" s="1"/>
  <c r="D14" i="1"/>
  <c r="D15" i="1" s="1"/>
  <c r="C14" i="1"/>
  <c r="C15" i="1" s="1"/>
  <c r="R6" i="1"/>
  <c r="S6" i="1"/>
  <c r="Q6" i="1"/>
  <c r="C6" i="1"/>
  <c r="D6" i="1"/>
  <c r="B6" i="1"/>
  <c r="Q7" i="1" l="1"/>
  <c r="F35" i="1" s="1"/>
  <c r="J35" i="1" s="1"/>
  <c r="P35" i="1" s="1"/>
  <c r="F44" i="1"/>
  <c r="F47" i="1"/>
  <c r="Q39" i="1"/>
  <c r="F48" i="1"/>
  <c r="C16" i="1"/>
  <c r="F43" i="1" s="1"/>
  <c r="B7" i="1"/>
  <c r="F34" i="1" l="1"/>
  <c r="F42" i="1"/>
  <c r="G41" i="1" s="1"/>
  <c r="G45" i="1" s="1"/>
  <c r="G49" i="1" s="1"/>
  <c r="G46" i="1"/>
  <c r="Q41" i="1"/>
  <c r="Q40" i="1"/>
  <c r="G50" i="1" l="1"/>
  <c r="G51" i="1" s="1"/>
  <c r="P43" i="1"/>
  <c r="Q42" i="1" s="1"/>
  <c r="Q46" i="1" s="1"/>
  <c r="Q50" i="1" s="1"/>
  <c r="J34" i="1"/>
  <c r="P34" i="1" s="1"/>
  <c r="W34" i="1" l="1"/>
  <c r="Y34" i="1" s="1"/>
  <c r="S34" i="1"/>
  <c r="AA34" i="1" l="1"/>
  <c r="AC34" i="1" s="1"/>
  <c r="AG34" i="1" s="1"/>
  <c r="Q51" i="1"/>
  <c r="Q52" i="1" s="1"/>
</calcChain>
</file>

<file path=xl/sharedStrings.xml><?xml version="1.0" encoding="utf-8"?>
<sst xmlns="http://schemas.openxmlformats.org/spreadsheetml/2006/main" count="111" uniqueCount="59">
  <si>
    <t>MESA A</t>
  </si>
  <si>
    <t>MP1(KG)</t>
  </si>
  <si>
    <t>MP2(L)</t>
  </si>
  <si>
    <t>EMB(U)</t>
  </si>
  <si>
    <t>CUSTO DE MATERIAL DIRETO</t>
  </si>
  <si>
    <t>Consumo</t>
  </si>
  <si>
    <t>Preço do Insumo</t>
  </si>
  <si>
    <t>Custo Unitário</t>
  </si>
  <si>
    <t>Soma</t>
  </si>
  <si>
    <t>CUSTO DE MÃO DE OBRA DIRETA</t>
  </si>
  <si>
    <t>Consumo (min)</t>
  </si>
  <si>
    <t>Preço do Insumo (R$/hora)</t>
  </si>
  <si>
    <t>Preço do Insumo (R$/min)</t>
  </si>
  <si>
    <t>MESA B</t>
  </si>
  <si>
    <t>Preço de Venda</t>
  </si>
  <si>
    <t>Comissão sobre Venda</t>
  </si>
  <si>
    <t>Deduções/Impostos sobre Vendas</t>
  </si>
  <si>
    <t>Demanda= Quantidade Produzida (Q)</t>
  </si>
  <si>
    <t>Imposto de Renda</t>
  </si>
  <si>
    <t>Despesas Administrativas</t>
  </si>
  <si>
    <t>Despesas Comerciais</t>
  </si>
  <si>
    <t>Preço de Venda (PV)</t>
  </si>
  <si>
    <t>Deduções/Impostos sobre vendas (DIV)</t>
  </si>
  <si>
    <t>Custo Variável Unitário (CVU)</t>
  </si>
  <si>
    <t>Despesa Variável Unitária (DVU)</t>
  </si>
  <si>
    <t>Margem de Contribuição Unitária (MCU)</t>
  </si>
  <si>
    <t>Margem de Contribuição Total (MCT)</t>
  </si>
  <si>
    <t>Custo Fixo Total (CFT)</t>
  </si>
  <si>
    <t>Lucro Bruto (LB)</t>
  </si>
  <si>
    <t>Despesa Fixa Total (DFT)</t>
  </si>
  <si>
    <t xml:space="preserve">Lucro Líquido Antes do IR </t>
  </si>
  <si>
    <t>Imposto de Renda (IR)</t>
  </si>
  <si>
    <t>Lucro Líquido (LL)</t>
  </si>
  <si>
    <t>Receita/Faturamento Bruto (RB)</t>
  </si>
  <si>
    <t>DEMONSTRAÇÃO DO RESULTADO DO EXERCÍCIO (DRE) - CONTÁBIL</t>
  </si>
  <si>
    <t>Deduções/Impostos sobre Vendas (DIV)</t>
  </si>
  <si>
    <t>Receita/Faturamento Líquido (RL)</t>
  </si>
  <si>
    <t>Custo dos Produtos Vendidos (CPV)</t>
  </si>
  <si>
    <t>Custo de Material Direto (MD)</t>
  </si>
  <si>
    <t>Custo de Mão de Obra Direta (MOD)</t>
  </si>
  <si>
    <t>Custos Indiretos de Fabricação (CIF)</t>
  </si>
  <si>
    <t>Lucro Operacional Bruto (LB)</t>
  </si>
  <si>
    <t>Despesas do Período (DP)</t>
  </si>
  <si>
    <t>Despesa Variável Total (DVT)</t>
  </si>
  <si>
    <t>Lucro Líquido Antes do Imposto de Renda (LAIR)</t>
  </si>
  <si>
    <t>(-)</t>
  </si>
  <si>
    <t>(=)</t>
  </si>
  <si>
    <t>DEMONSTRAÇÃO DO RESULTADO DO EXERCÍCIO (DRE) - GERENCIAL</t>
  </si>
  <si>
    <t>Custo Variável Total (CVT)</t>
  </si>
  <si>
    <t>Gastos Fixos do Período (GFP)</t>
  </si>
  <si>
    <t>Lucro Líquido Anual</t>
  </si>
  <si>
    <t>Investimento</t>
  </si>
  <si>
    <t>O negócio é viável do ponto de vista econômico-financeiro?</t>
  </si>
  <si>
    <t>OP1 (OPB) (U)</t>
  </si>
  <si>
    <t>OP2 (OPA) (U)</t>
  </si>
  <si>
    <t>Return On Investment (ROI) (%)</t>
  </si>
  <si>
    <t>Custo de Oportunidade do Capital (COP)</t>
  </si>
  <si>
    <t>SIM</t>
  </si>
  <si>
    <t>Como o ROI &gt; COC, então o negócio é viável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</si>
</sst>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$$-1004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/>
    <xf numFmtId="0" fontId="2" fillId="8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5" borderId="1" xfId="0" applyFill="1" applyBorder="1"/>
    <xf numFmtId="0" fontId="0" fillId="6" borderId="2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/>
    <xf numFmtId="0" fontId="0" fillId="0" borderId="1" xfId="0" applyFont="1" applyBorder="1" applyAlignment="1">
      <alignment horizontal="right" vertical="center"/>
    </xf>
    <xf numFmtId="165" fontId="0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4" fontId="0" fillId="0" borderId="1" xfId="2" applyFont="1" applyBorder="1"/>
    <xf numFmtId="0" fontId="0" fillId="0" borderId="0" xfId="0" applyAlignment="1">
      <alignment horizontal="center"/>
    </xf>
    <xf numFmtId="44" fontId="1" fillId="0" borderId="1" xfId="2" applyFont="1" applyBorder="1"/>
    <xf numFmtId="9" fontId="0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4" fontId="5" fillId="0" borderId="1" xfId="2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wrapText="1" readingOrder="1"/>
    </xf>
    <xf numFmtId="0" fontId="3" fillId="9" borderId="1" xfId="0" applyFont="1" applyFill="1" applyBorder="1" applyAlignment="1">
      <alignment horizontal="center" wrapText="1" readingOrder="1"/>
    </xf>
    <xf numFmtId="0" fontId="2" fillId="9" borderId="12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44" fontId="4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44" fontId="0" fillId="0" borderId="2" xfId="2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44" fontId="0" fillId="0" borderId="5" xfId="2" applyFont="1" applyBorder="1" applyAlignment="1">
      <alignment horizontal="center" vertical="center"/>
    </xf>
    <xf numFmtId="44" fontId="0" fillId="0" borderId="6" xfId="2" applyFont="1" applyBorder="1" applyAlignment="1">
      <alignment horizontal="center" vertical="center"/>
    </xf>
    <xf numFmtId="44" fontId="0" fillId="0" borderId="7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3" borderId="2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44" fontId="0" fillId="0" borderId="1" xfId="2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44" fontId="10" fillId="0" borderId="1" xfId="2" applyFont="1" applyBorder="1" applyAlignme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topLeftCell="A34" zoomScale="80" zoomScaleNormal="80" workbookViewId="0">
      <selection activeCell="G54" sqref="G54"/>
    </sheetView>
  </sheetViews>
  <sheetFormatPr defaultRowHeight="15" x14ac:dyDescent="0.25"/>
  <cols>
    <col min="1" max="1" width="18" customWidth="1"/>
    <col min="2" max="2" width="11.28515625" bestFit="1" customWidth="1"/>
    <col min="3" max="3" width="17.7109375" customWidth="1"/>
    <col min="4" max="4" width="26" customWidth="1"/>
    <col min="7" max="7" width="10.28515625" customWidth="1"/>
    <col min="8" max="8" width="14.7109375" customWidth="1"/>
    <col min="9" max="9" width="13.140625" customWidth="1"/>
    <col min="10" max="10" width="14" customWidth="1"/>
    <col min="16" max="16" width="17.42578125" customWidth="1"/>
    <col min="17" max="17" width="17" bestFit="1" customWidth="1"/>
    <col min="18" max="18" width="12.85546875" customWidth="1"/>
    <col min="19" max="19" width="13.28515625" customWidth="1"/>
  </cols>
  <sheetData>
    <row r="1" spans="1:19" ht="15.75" x14ac:dyDescent="0.25">
      <c r="A1" s="98" t="s">
        <v>0</v>
      </c>
      <c r="B1" s="98"/>
      <c r="C1" s="98"/>
      <c r="D1" s="98"/>
      <c r="P1" s="80" t="s">
        <v>13</v>
      </c>
      <c r="Q1" s="80"/>
      <c r="R1" s="80"/>
      <c r="S1" s="80"/>
    </row>
    <row r="2" spans="1:19" ht="15.75" x14ac:dyDescent="0.25">
      <c r="A2" s="99" t="s">
        <v>4</v>
      </c>
      <c r="B2" s="99"/>
      <c r="C2" s="99"/>
      <c r="D2" s="99"/>
      <c r="P2" s="81" t="s">
        <v>4</v>
      </c>
      <c r="Q2" s="81"/>
      <c r="R2" s="81"/>
      <c r="S2" s="81"/>
    </row>
    <row r="3" spans="1:19" ht="15.75" x14ac:dyDescent="0.25">
      <c r="A3" s="101"/>
      <c r="B3" s="100" t="s">
        <v>1</v>
      </c>
      <c r="C3" s="100" t="s">
        <v>2</v>
      </c>
      <c r="D3" s="100" t="s">
        <v>3</v>
      </c>
      <c r="P3" s="1"/>
      <c r="Q3" s="3" t="s">
        <v>1</v>
      </c>
      <c r="R3" s="3" t="s">
        <v>2</v>
      </c>
      <c r="S3" s="3" t="s">
        <v>3</v>
      </c>
    </row>
    <row r="4" spans="1:19" ht="15.75" x14ac:dyDescent="0.25">
      <c r="A4" s="100" t="s">
        <v>5</v>
      </c>
      <c r="B4" s="101">
        <v>5</v>
      </c>
      <c r="C4" s="101">
        <v>1</v>
      </c>
      <c r="D4" s="101">
        <v>1</v>
      </c>
      <c r="P4" s="4" t="s">
        <v>5</v>
      </c>
      <c r="Q4" s="2">
        <v>6</v>
      </c>
      <c r="R4" s="2">
        <v>1.2</v>
      </c>
      <c r="S4" s="2">
        <v>1</v>
      </c>
    </row>
    <row r="5" spans="1:19" ht="15.75" x14ac:dyDescent="0.25">
      <c r="A5" s="100" t="s">
        <v>6</v>
      </c>
      <c r="B5" s="116">
        <v>10</v>
      </c>
      <c r="C5" s="116">
        <v>20</v>
      </c>
      <c r="D5" s="116">
        <v>10</v>
      </c>
      <c r="P5" s="4" t="s">
        <v>6</v>
      </c>
      <c r="Q5" s="5">
        <v>10</v>
      </c>
      <c r="R5" s="5">
        <v>20</v>
      </c>
      <c r="S5" s="5">
        <v>10</v>
      </c>
    </row>
    <row r="6" spans="1:19" ht="15.75" x14ac:dyDescent="0.25">
      <c r="A6" s="100" t="s">
        <v>7</v>
      </c>
      <c r="B6" s="116">
        <f>B5*B4</f>
        <v>50</v>
      </c>
      <c r="C6" s="116">
        <f t="shared" ref="C6:D6" si="0">C5*C4</f>
        <v>20</v>
      </c>
      <c r="D6" s="116">
        <f t="shared" si="0"/>
        <v>10</v>
      </c>
      <c r="P6" s="4" t="s">
        <v>7</v>
      </c>
      <c r="Q6" s="5">
        <f>Q5*Q4</f>
        <v>60</v>
      </c>
      <c r="R6" s="5">
        <f t="shared" ref="R6:S6" si="1">R5*R4</f>
        <v>24</v>
      </c>
      <c r="S6" s="5">
        <f t="shared" si="1"/>
        <v>10</v>
      </c>
    </row>
    <row r="7" spans="1:19" ht="15.75" x14ac:dyDescent="0.25">
      <c r="A7" s="100" t="s">
        <v>8</v>
      </c>
      <c r="B7" s="117">
        <f>SUM(B6:D6)</f>
        <v>80</v>
      </c>
      <c r="C7" s="118"/>
      <c r="D7" s="119"/>
      <c r="P7" s="4" t="s">
        <v>8</v>
      </c>
      <c r="Q7" s="82">
        <f>SUM(Q6:S6)</f>
        <v>94</v>
      </c>
      <c r="R7" s="83"/>
      <c r="S7" s="84"/>
    </row>
    <row r="8" spans="1:19" ht="15.75" x14ac:dyDescent="0.25">
      <c r="A8" s="102"/>
      <c r="B8" s="102"/>
      <c r="C8" s="102"/>
      <c r="D8" s="102"/>
    </row>
    <row r="9" spans="1:19" ht="15.75" x14ac:dyDescent="0.25">
      <c r="A9" s="98" t="s">
        <v>0</v>
      </c>
      <c r="B9" s="98"/>
      <c r="C9" s="98"/>
      <c r="D9" s="98"/>
      <c r="P9" s="80" t="s">
        <v>13</v>
      </c>
      <c r="Q9" s="80"/>
      <c r="R9" s="80"/>
      <c r="S9" s="80"/>
    </row>
    <row r="10" spans="1:19" ht="15.75" x14ac:dyDescent="0.25">
      <c r="A10" s="99" t="s">
        <v>9</v>
      </c>
      <c r="B10" s="99"/>
      <c r="C10" s="99"/>
      <c r="D10" s="99"/>
      <c r="P10" s="81" t="s">
        <v>9</v>
      </c>
      <c r="Q10" s="81"/>
      <c r="R10" s="81"/>
      <c r="S10" s="81"/>
    </row>
    <row r="11" spans="1:19" ht="15.75" x14ac:dyDescent="0.25">
      <c r="A11" s="103"/>
      <c r="B11" s="104"/>
      <c r="C11" s="101" t="s">
        <v>53</v>
      </c>
      <c r="D11" s="101" t="s">
        <v>54</v>
      </c>
      <c r="P11" s="87"/>
      <c r="Q11" s="41"/>
      <c r="R11" s="1" t="s">
        <v>53</v>
      </c>
      <c r="S11" s="1" t="s">
        <v>54</v>
      </c>
    </row>
    <row r="12" spans="1:19" ht="15.75" x14ac:dyDescent="0.25">
      <c r="A12" s="105" t="s">
        <v>10</v>
      </c>
      <c r="B12" s="106"/>
      <c r="C12" s="101">
        <v>10</v>
      </c>
      <c r="D12" s="101">
        <v>20</v>
      </c>
      <c r="P12" s="54" t="s">
        <v>10</v>
      </c>
      <c r="Q12" s="56"/>
      <c r="R12" s="1">
        <v>12</v>
      </c>
      <c r="S12" s="1">
        <v>25</v>
      </c>
    </row>
    <row r="13" spans="1:19" ht="15.75" x14ac:dyDescent="0.25">
      <c r="A13" s="105" t="s">
        <v>11</v>
      </c>
      <c r="B13" s="106"/>
      <c r="C13" s="116">
        <v>10</v>
      </c>
      <c r="D13" s="116">
        <v>5</v>
      </c>
      <c r="P13" s="54" t="s">
        <v>11</v>
      </c>
      <c r="Q13" s="56"/>
      <c r="R13" s="5">
        <v>10</v>
      </c>
      <c r="S13" s="5">
        <v>5</v>
      </c>
    </row>
    <row r="14" spans="1:19" ht="15.75" x14ac:dyDescent="0.25">
      <c r="A14" s="105" t="s">
        <v>12</v>
      </c>
      <c r="B14" s="106"/>
      <c r="C14" s="116">
        <f>C13/60</f>
        <v>0.16666666666666666</v>
      </c>
      <c r="D14" s="116">
        <f>D13/60</f>
        <v>8.3333333333333329E-2</v>
      </c>
      <c r="P14" s="54" t="s">
        <v>12</v>
      </c>
      <c r="Q14" s="56"/>
      <c r="R14" s="5">
        <f>R13/60</f>
        <v>0.16666666666666666</v>
      </c>
      <c r="S14" s="5">
        <f>S13/60</f>
        <v>8.3333333333333329E-2</v>
      </c>
    </row>
    <row r="15" spans="1:19" ht="15.75" x14ac:dyDescent="0.25">
      <c r="A15" s="105" t="s">
        <v>7</v>
      </c>
      <c r="B15" s="106"/>
      <c r="C15" s="116">
        <f>C14*C12</f>
        <v>1.6666666666666665</v>
      </c>
      <c r="D15" s="116">
        <f>D14*D12</f>
        <v>1.6666666666666665</v>
      </c>
      <c r="P15" s="54" t="s">
        <v>7</v>
      </c>
      <c r="Q15" s="56"/>
      <c r="R15" s="5">
        <f>R14*R12</f>
        <v>2</v>
      </c>
      <c r="S15" s="5">
        <f>S14*S12</f>
        <v>2.083333333333333</v>
      </c>
    </row>
    <row r="16" spans="1:19" ht="15.75" x14ac:dyDescent="0.25">
      <c r="A16" s="105" t="s">
        <v>8</v>
      </c>
      <c r="B16" s="106"/>
      <c r="C16" s="107">
        <f>SUM(C15:D15)</f>
        <v>3.333333333333333</v>
      </c>
      <c r="D16" s="108"/>
      <c r="P16" s="54" t="s">
        <v>8</v>
      </c>
      <c r="Q16" s="56"/>
      <c r="R16" s="85">
        <f>SUM(R15:S15)</f>
        <v>4.083333333333333</v>
      </c>
      <c r="S16" s="86"/>
    </row>
    <row r="17" spans="1:36" ht="15.75" x14ac:dyDescent="0.25">
      <c r="A17" s="102"/>
      <c r="B17" s="102"/>
      <c r="C17" s="102"/>
      <c r="D17" s="102"/>
    </row>
    <row r="18" spans="1:36" ht="15.75" x14ac:dyDescent="0.25">
      <c r="A18" s="109" t="s">
        <v>0</v>
      </c>
      <c r="B18" s="109"/>
      <c r="C18" s="109"/>
      <c r="D18" s="109"/>
      <c r="P18" s="80" t="s">
        <v>13</v>
      </c>
      <c r="Q18" s="80"/>
      <c r="R18" s="80"/>
      <c r="S18" s="80"/>
    </row>
    <row r="19" spans="1:36" ht="15.75" x14ac:dyDescent="0.25">
      <c r="A19" s="110" t="s">
        <v>14</v>
      </c>
      <c r="B19" s="111"/>
      <c r="C19" s="112"/>
      <c r="D19" s="120">
        <v>240</v>
      </c>
      <c r="P19" s="88" t="s">
        <v>14</v>
      </c>
      <c r="Q19" s="89"/>
      <c r="R19" s="90"/>
      <c r="S19" s="20">
        <v>290</v>
      </c>
    </row>
    <row r="20" spans="1:36" ht="15.75" x14ac:dyDescent="0.25">
      <c r="A20" s="105" t="s">
        <v>15</v>
      </c>
      <c r="B20" s="113"/>
      <c r="C20" s="106"/>
      <c r="D20" s="114">
        <v>1E-3</v>
      </c>
      <c r="P20" s="54" t="s">
        <v>15</v>
      </c>
      <c r="Q20" s="55"/>
      <c r="R20" s="56"/>
      <c r="S20" s="18">
        <v>1E-3</v>
      </c>
    </row>
    <row r="21" spans="1:36" ht="15.75" x14ac:dyDescent="0.25">
      <c r="A21" s="110" t="s">
        <v>16</v>
      </c>
      <c r="B21" s="111"/>
      <c r="C21" s="112"/>
      <c r="D21" s="115">
        <v>0.1</v>
      </c>
      <c r="P21" s="88" t="s">
        <v>16</v>
      </c>
      <c r="Q21" s="89"/>
      <c r="R21" s="90"/>
      <c r="S21" s="19">
        <v>0.1</v>
      </c>
    </row>
    <row r="22" spans="1:36" ht="15.75" x14ac:dyDescent="0.25">
      <c r="A22" s="102"/>
      <c r="B22" s="102"/>
      <c r="C22" s="102"/>
      <c r="D22" s="102"/>
      <c r="S22" s="21"/>
    </row>
    <row r="23" spans="1:36" ht="15.75" x14ac:dyDescent="0.25">
      <c r="A23" s="110" t="s">
        <v>17</v>
      </c>
      <c r="B23" s="111"/>
      <c r="C23" s="112"/>
      <c r="D23" s="101">
        <v>1000</v>
      </c>
      <c r="P23" s="88" t="s">
        <v>17</v>
      </c>
      <c r="Q23" s="89"/>
      <c r="R23" s="90"/>
      <c r="S23" s="7">
        <v>900</v>
      </c>
    </row>
    <row r="25" spans="1:36" x14ac:dyDescent="0.25">
      <c r="F25" s="57" t="s">
        <v>18</v>
      </c>
      <c r="G25" s="58"/>
      <c r="H25" s="59"/>
      <c r="I25" s="23">
        <v>0.3</v>
      </c>
      <c r="K25" s="72" t="s">
        <v>33</v>
      </c>
      <c r="L25" s="72"/>
      <c r="M25" s="72"/>
      <c r="N25" s="72"/>
      <c r="O25" s="9"/>
    </row>
    <row r="26" spans="1:36" x14ac:dyDescent="0.25">
      <c r="F26" s="54"/>
      <c r="G26" s="55"/>
      <c r="H26" s="55"/>
      <c r="I26" s="56"/>
      <c r="K26" s="72"/>
      <c r="L26" s="72"/>
      <c r="M26" s="72"/>
      <c r="N26" s="72"/>
      <c r="O26" s="9"/>
    </row>
    <row r="27" spans="1:36" x14ac:dyDescent="0.25">
      <c r="F27" s="6" t="s">
        <v>19</v>
      </c>
      <c r="G27" s="6"/>
      <c r="H27" s="6"/>
      <c r="I27" s="22">
        <v>3500</v>
      </c>
      <c r="K27" s="73">
        <f>((D19*D23)+(S19*S23))</f>
        <v>501000</v>
      </c>
      <c r="L27" s="73"/>
      <c r="M27" s="73"/>
      <c r="N27" s="73"/>
      <c r="O27" s="10"/>
    </row>
    <row r="28" spans="1:36" x14ac:dyDescent="0.25">
      <c r="F28" s="6" t="s">
        <v>20</v>
      </c>
      <c r="G28" s="6"/>
      <c r="H28" s="6"/>
      <c r="I28" s="22">
        <v>2000</v>
      </c>
    </row>
    <row r="30" spans="1:36" x14ac:dyDescent="0.25">
      <c r="B30" s="68" t="s">
        <v>21</v>
      </c>
      <c r="C30" s="68"/>
      <c r="D30" s="68" t="s">
        <v>22</v>
      </c>
      <c r="E30" s="68"/>
      <c r="F30" s="68" t="s">
        <v>23</v>
      </c>
      <c r="G30" s="68"/>
      <c r="H30" s="68" t="s">
        <v>24</v>
      </c>
      <c r="I30" s="68"/>
      <c r="J30" s="68" t="s">
        <v>25</v>
      </c>
      <c r="K30" s="68"/>
      <c r="L30" s="68"/>
      <c r="M30" s="68"/>
      <c r="N30" s="68"/>
      <c r="O30" s="68"/>
      <c r="P30" s="68" t="s">
        <v>26</v>
      </c>
      <c r="Q30" s="68" t="s">
        <v>27</v>
      </c>
      <c r="R30" s="68"/>
      <c r="S30" s="74" t="s">
        <v>28</v>
      </c>
      <c r="T30" s="75"/>
      <c r="U30" s="68" t="s">
        <v>29</v>
      </c>
      <c r="V30" s="68"/>
      <c r="W30" s="68" t="s">
        <v>30</v>
      </c>
      <c r="X30" s="68"/>
      <c r="Y30" s="68" t="s">
        <v>31</v>
      </c>
      <c r="Z30" s="68"/>
      <c r="AA30" s="68" t="s">
        <v>32</v>
      </c>
      <c r="AB30" s="68"/>
      <c r="AC30" s="68" t="s">
        <v>50</v>
      </c>
      <c r="AD30" s="68"/>
      <c r="AE30" s="68" t="s">
        <v>51</v>
      </c>
      <c r="AF30" s="68"/>
      <c r="AG30" s="68" t="s">
        <v>55</v>
      </c>
      <c r="AH30" s="68"/>
      <c r="AI30" s="74" t="s">
        <v>56</v>
      </c>
      <c r="AJ30" s="75"/>
    </row>
    <row r="31" spans="1:36" x14ac:dyDescent="0.25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76"/>
      <c r="T31" s="7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76"/>
      <c r="AJ31" s="77"/>
    </row>
    <row r="32" spans="1:36" x14ac:dyDescent="0.25">
      <c r="A32" s="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7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76"/>
      <c r="AJ32" s="77"/>
    </row>
    <row r="33" spans="1:36" x14ac:dyDescent="0.25">
      <c r="A33" s="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78"/>
      <c r="T33" s="7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78"/>
      <c r="AJ33" s="79"/>
    </row>
    <row r="34" spans="1:36" x14ac:dyDescent="0.25">
      <c r="A34" s="11" t="s">
        <v>0</v>
      </c>
      <c r="B34" s="97">
        <v>240</v>
      </c>
      <c r="C34" s="97"/>
      <c r="D34" s="40">
        <f>B34*D21</f>
        <v>24</v>
      </c>
      <c r="E34" s="41"/>
      <c r="F34" s="69">
        <f>B7+C16</f>
        <v>83.333333333333329</v>
      </c>
      <c r="G34" s="70"/>
      <c r="H34" s="71">
        <f>B34*D20</f>
        <v>0.24</v>
      </c>
      <c r="I34" s="70"/>
      <c r="J34" s="71">
        <f>B34-D34-F34-H34</f>
        <v>132.42666666666668</v>
      </c>
      <c r="K34" s="70"/>
      <c r="L34" s="70"/>
      <c r="M34" s="70"/>
      <c r="N34" s="70"/>
      <c r="O34" s="70"/>
      <c r="P34" s="24">
        <f>J34*D23</f>
        <v>132426.66666666669</v>
      </c>
      <c r="Q34" s="60">
        <f>10000+15000+2000+1000</f>
        <v>28000</v>
      </c>
      <c r="R34" s="61"/>
      <c r="S34" s="64">
        <f>((P34+P35)-Q34)</f>
        <v>250790.66666666674</v>
      </c>
      <c r="T34" s="65"/>
      <c r="U34" s="60">
        <f>1000+2500+2000</f>
        <v>5500</v>
      </c>
      <c r="V34" s="61"/>
      <c r="W34" s="64">
        <f>((P34+P35)-(Q34)-(U34))</f>
        <v>245290.66666666674</v>
      </c>
      <c r="X34" s="65"/>
      <c r="Y34" s="64">
        <f>W34*I25</f>
        <v>73587.200000000026</v>
      </c>
      <c r="Z34" s="65"/>
      <c r="AA34" s="64">
        <f>W34-Y34</f>
        <v>171703.46666666673</v>
      </c>
      <c r="AB34" s="65"/>
      <c r="AC34" s="64">
        <f>AA34*12</f>
        <v>2060441.6000000008</v>
      </c>
      <c r="AD34" s="65"/>
      <c r="AE34" s="95">
        <v>5000000</v>
      </c>
      <c r="AF34" s="95"/>
      <c r="AG34" s="96">
        <f>AC34/AE34</f>
        <v>0.41208832000000017</v>
      </c>
      <c r="AH34" s="96"/>
      <c r="AI34" s="91">
        <v>0.1075</v>
      </c>
      <c r="AJ34" s="92"/>
    </row>
    <row r="35" spans="1:36" x14ac:dyDescent="0.25">
      <c r="A35" s="12" t="s">
        <v>13</v>
      </c>
      <c r="B35" s="73">
        <v>290</v>
      </c>
      <c r="C35" s="73"/>
      <c r="D35" s="40">
        <f>B35*S21</f>
        <v>29</v>
      </c>
      <c r="E35" s="41"/>
      <c r="F35" s="69">
        <f>Q7+R16</f>
        <v>98.083333333333329</v>
      </c>
      <c r="G35" s="70"/>
      <c r="H35" s="71">
        <f>B35*S20</f>
        <v>0.28999999999999998</v>
      </c>
      <c r="I35" s="70"/>
      <c r="J35" s="71">
        <f>B35-D35-F35-H35</f>
        <v>162.62666666666669</v>
      </c>
      <c r="K35" s="70"/>
      <c r="L35" s="70"/>
      <c r="M35" s="70"/>
      <c r="N35" s="70"/>
      <c r="O35" s="70"/>
      <c r="P35" s="24">
        <f>J35*S23</f>
        <v>146364.00000000003</v>
      </c>
      <c r="Q35" s="62"/>
      <c r="R35" s="63"/>
      <c r="S35" s="66"/>
      <c r="T35" s="67"/>
      <c r="U35" s="62"/>
      <c r="V35" s="63"/>
      <c r="W35" s="66"/>
      <c r="X35" s="67"/>
      <c r="Y35" s="66"/>
      <c r="Z35" s="67"/>
      <c r="AA35" s="66"/>
      <c r="AB35" s="67"/>
      <c r="AC35" s="66"/>
      <c r="AD35" s="67"/>
      <c r="AE35" s="95"/>
      <c r="AF35" s="95"/>
      <c r="AG35" s="96"/>
      <c r="AH35" s="96"/>
      <c r="AI35" s="92"/>
      <c r="AJ35" s="92"/>
    </row>
    <row r="37" spans="1:36" x14ac:dyDescent="0.25">
      <c r="A37" s="1"/>
      <c r="B37" s="50" t="s">
        <v>34</v>
      </c>
      <c r="C37" s="50"/>
      <c r="D37" s="50"/>
      <c r="E37" s="50"/>
      <c r="F37" s="50"/>
      <c r="G37" s="50"/>
      <c r="H37" s="50"/>
      <c r="K37" s="42" t="s">
        <v>47</v>
      </c>
      <c r="L37" s="42"/>
      <c r="M37" s="42"/>
      <c r="N37" s="42"/>
      <c r="O37" s="42"/>
      <c r="P37" s="42"/>
      <c r="Q37" s="42"/>
    </row>
    <row r="38" spans="1:36" x14ac:dyDescent="0.25">
      <c r="A38" s="1"/>
      <c r="B38" s="39" t="s">
        <v>33</v>
      </c>
      <c r="C38" s="39"/>
      <c r="D38" s="39"/>
      <c r="E38" s="39"/>
      <c r="F38" s="39"/>
      <c r="G38" s="93">
        <f>K27*12</f>
        <v>6012000</v>
      </c>
      <c r="H38" s="94"/>
      <c r="K38" s="13"/>
      <c r="L38" s="13"/>
      <c r="M38" s="13"/>
      <c r="N38" s="13"/>
      <c r="O38" s="13"/>
      <c r="P38" s="13"/>
      <c r="Q38" s="13"/>
    </row>
    <row r="39" spans="1:36" x14ac:dyDescent="0.25">
      <c r="A39" s="14" t="s">
        <v>45</v>
      </c>
      <c r="B39" s="39" t="s">
        <v>35</v>
      </c>
      <c r="C39" s="39"/>
      <c r="D39" s="39"/>
      <c r="E39" s="39"/>
      <c r="F39" s="39"/>
      <c r="G39" s="40">
        <f>G38*D21</f>
        <v>601200</v>
      </c>
      <c r="H39" s="41"/>
      <c r="K39" s="15"/>
      <c r="L39" s="39" t="s">
        <v>33</v>
      </c>
      <c r="M39" s="39"/>
      <c r="N39" s="39"/>
      <c r="O39" s="39"/>
      <c r="P39" s="39"/>
      <c r="Q39" s="27">
        <f>K27*12</f>
        <v>6012000</v>
      </c>
    </row>
    <row r="40" spans="1:36" x14ac:dyDescent="0.25">
      <c r="A40" s="14" t="s">
        <v>46</v>
      </c>
      <c r="B40" s="39" t="s">
        <v>36</v>
      </c>
      <c r="C40" s="39"/>
      <c r="D40" s="39"/>
      <c r="E40" s="39"/>
      <c r="F40" s="39"/>
      <c r="G40" s="40">
        <f>G38-G39</f>
        <v>5410800</v>
      </c>
      <c r="H40" s="41"/>
      <c r="K40" s="16" t="s">
        <v>45</v>
      </c>
      <c r="L40" s="39" t="s">
        <v>35</v>
      </c>
      <c r="M40" s="39"/>
      <c r="N40" s="39"/>
      <c r="O40" s="39"/>
      <c r="P40" s="39"/>
      <c r="Q40" s="27">
        <f>Q39*S21</f>
        <v>601200</v>
      </c>
    </row>
    <row r="41" spans="1:36" x14ac:dyDescent="0.25">
      <c r="A41" s="14" t="s">
        <v>45</v>
      </c>
      <c r="B41" s="39" t="s">
        <v>37</v>
      </c>
      <c r="C41" s="39"/>
      <c r="D41" s="39"/>
      <c r="E41" s="39"/>
      <c r="F41" s="39"/>
      <c r="G41" s="40">
        <f>SUM(F42:G44)</f>
        <v>2395300</v>
      </c>
      <c r="H41" s="41"/>
      <c r="K41" s="16" t="s">
        <v>46</v>
      </c>
      <c r="L41" s="39" t="s">
        <v>36</v>
      </c>
      <c r="M41" s="39"/>
      <c r="N41" s="39"/>
      <c r="O41" s="39"/>
      <c r="P41" s="39"/>
      <c r="Q41" s="27">
        <f>Q39-Q40</f>
        <v>5410800</v>
      </c>
    </row>
    <row r="42" spans="1:36" x14ac:dyDescent="0.25">
      <c r="A42" s="1"/>
      <c r="B42" s="51" t="s">
        <v>38</v>
      </c>
      <c r="C42" s="51"/>
      <c r="D42" s="51"/>
      <c r="E42" s="51"/>
      <c r="F42" s="52">
        <f>((B7*D23)+(Q7*S23))*12</f>
        <v>1975200</v>
      </c>
      <c r="G42" s="53"/>
      <c r="H42" s="43"/>
      <c r="K42" s="16" t="s">
        <v>45</v>
      </c>
      <c r="L42" s="39" t="s">
        <v>37</v>
      </c>
      <c r="M42" s="39"/>
      <c r="N42" s="39"/>
      <c r="O42" s="39"/>
      <c r="P42" s="39"/>
      <c r="Q42" s="27">
        <f>SUM(P43:P44)</f>
        <v>2065311.9999999998</v>
      </c>
    </row>
    <row r="43" spans="1:36" x14ac:dyDescent="0.25">
      <c r="A43" s="1"/>
      <c r="B43" s="51" t="s">
        <v>39</v>
      </c>
      <c r="C43" s="51"/>
      <c r="D43" s="51"/>
      <c r="E43" s="51"/>
      <c r="F43" s="52">
        <f>((C16*D23)+(R16*S23))*12</f>
        <v>84099.999999999985</v>
      </c>
      <c r="G43" s="53"/>
      <c r="H43" s="44"/>
      <c r="K43" s="15"/>
      <c r="L43" s="47" t="s">
        <v>48</v>
      </c>
      <c r="M43" s="47"/>
      <c r="N43" s="47"/>
      <c r="O43" s="47"/>
      <c r="P43" s="28">
        <f>((F34*D23)+(F35*S23))*12</f>
        <v>2059299.9999999998</v>
      </c>
      <c r="Q43" s="15"/>
    </row>
    <row r="44" spans="1:36" x14ac:dyDescent="0.25">
      <c r="A44" s="1"/>
      <c r="B44" s="51" t="s">
        <v>40</v>
      </c>
      <c r="C44" s="51"/>
      <c r="D44" s="51"/>
      <c r="E44" s="51"/>
      <c r="F44" s="52">
        <f>Q34*12</f>
        <v>336000</v>
      </c>
      <c r="G44" s="53"/>
      <c r="H44" s="45"/>
      <c r="K44" s="15"/>
      <c r="L44" s="47" t="s">
        <v>43</v>
      </c>
      <c r="M44" s="47"/>
      <c r="N44" s="47"/>
      <c r="O44" s="47"/>
      <c r="P44" s="28">
        <f>((H34*D23)+(H35*S23))*12</f>
        <v>6012</v>
      </c>
      <c r="Q44" s="15"/>
    </row>
    <row r="45" spans="1:36" x14ac:dyDescent="0.25">
      <c r="A45" s="14" t="s">
        <v>46</v>
      </c>
      <c r="B45" s="39" t="s">
        <v>41</v>
      </c>
      <c r="C45" s="39"/>
      <c r="D45" s="39"/>
      <c r="E45" s="39"/>
      <c r="F45" s="39"/>
      <c r="G45" s="40">
        <f>G40-G41</f>
        <v>3015500</v>
      </c>
      <c r="H45" s="41"/>
      <c r="K45" s="15"/>
      <c r="L45" s="46"/>
      <c r="M45" s="46"/>
      <c r="N45" s="46"/>
      <c r="O45" s="46"/>
      <c r="P45" s="46"/>
      <c r="Q45" s="15"/>
    </row>
    <row r="46" spans="1:36" x14ac:dyDescent="0.25">
      <c r="A46" s="14" t="s">
        <v>45</v>
      </c>
      <c r="B46" s="39" t="s">
        <v>42</v>
      </c>
      <c r="C46" s="39"/>
      <c r="D46" s="39"/>
      <c r="E46" s="39"/>
      <c r="F46" s="39"/>
      <c r="G46" s="40">
        <f>SUM(F47:G48)</f>
        <v>72012</v>
      </c>
      <c r="H46" s="41"/>
      <c r="K46" s="16" t="s">
        <v>46</v>
      </c>
      <c r="L46" s="39" t="s">
        <v>26</v>
      </c>
      <c r="M46" s="39"/>
      <c r="N46" s="39"/>
      <c r="O46" s="39"/>
      <c r="P46" s="39"/>
      <c r="Q46" s="27">
        <f>Q41-Q42</f>
        <v>3345488</v>
      </c>
    </row>
    <row r="47" spans="1:36" x14ac:dyDescent="0.25">
      <c r="A47" s="1"/>
      <c r="B47" s="51" t="s">
        <v>43</v>
      </c>
      <c r="C47" s="51"/>
      <c r="D47" s="51"/>
      <c r="E47" s="51"/>
      <c r="F47" s="40">
        <f>((H34*D23)+(H35*S23))*12</f>
        <v>6012</v>
      </c>
      <c r="G47" s="41"/>
      <c r="H47" s="43"/>
      <c r="K47" s="15"/>
      <c r="L47" s="39" t="s">
        <v>49</v>
      </c>
      <c r="M47" s="39"/>
      <c r="N47" s="39"/>
      <c r="O47" s="39"/>
      <c r="P47" s="39"/>
      <c r="Q47" s="27">
        <f>SUM(P48:P49)</f>
        <v>402000</v>
      </c>
    </row>
    <row r="48" spans="1:36" x14ac:dyDescent="0.25">
      <c r="A48" s="1"/>
      <c r="B48" s="51" t="s">
        <v>29</v>
      </c>
      <c r="C48" s="51"/>
      <c r="D48" s="51"/>
      <c r="E48" s="51"/>
      <c r="F48" s="40">
        <f>U34*12</f>
        <v>66000</v>
      </c>
      <c r="G48" s="41"/>
      <c r="H48" s="45"/>
      <c r="K48" s="17"/>
      <c r="L48" s="47" t="s">
        <v>27</v>
      </c>
      <c r="M48" s="47"/>
      <c r="N48" s="47"/>
      <c r="O48" s="47"/>
      <c r="P48" s="28">
        <f>Q34*12</f>
        <v>336000</v>
      </c>
      <c r="Q48" s="15"/>
    </row>
    <row r="49" spans="1:17" x14ac:dyDescent="0.25">
      <c r="A49" s="14" t="s">
        <v>46</v>
      </c>
      <c r="B49" s="39" t="s">
        <v>44</v>
      </c>
      <c r="C49" s="39"/>
      <c r="D49" s="39"/>
      <c r="E49" s="39"/>
      <c r="F49" s="39"/>
      <c r="G49" s="40">
        <f>(G45)-G46</f>
        <v>2943488</v>
      </c>
      <c r="H49" s="41"/>
      <c r="K49" s="15"/>
      <c r="L49" s="47" t="s">
        <v>29</v>
      </c>
      <c r="M49" s="47"/>
      <c r="N49" s="47"/>
      <c r="O49" s="47"/>
      <c r="P49" s="28">
        <f>U34*12</f>
        <v>66000</v>
      </c>
      <c r="Q49" s="15"/>
    </row>
    <row r="50" spans="1:17" x14ac:dyDescent="0.25">
      <c r="A50" s="1"/>
      <c r="B50" s="39" t="s">
        <v>31</v>
      </c>
      <c r="C50" s="39"/>
      <c r="D50" s="39"/>
      <c r="E50" s="39"/>
      <c r="F50" s="39"/>
      <c r="G50" s="40">
        <f>G49*I25</f>
        <v>883046.40000000002</v>
      </c>
      <c r="H50" s="41"/>
      <c r="K50" s="16" t="s">
        <v>46</v>
      </c>
      <c r="L50" s="39" t="s">
        <v>44</v>
      </c>
      <c r="M50" s="39"/>
      <c r="N50" s="39"/>
      <c r="O50" s="39"/>
      <c r="P50" s="39"/>
      <c r="Q50" s="27">
        <f>Q46-Q47</f>
        <v>2943488</v>
      </c>
    </row>
    <row r="51" spans="1:17" x14ac:dyDescent="0.25">
      <c r="A51" s="1"/>
      <c r="B51" s="39" t="s">
        <v>32</v>
      </c>
      <c r="C51" s="39"/>
      <c r="D51" s="39"/>
      <c r="E51" s="39"/>
      <c r="F51" s="39"/>
      <c r="G51" s="48">
        <f>G49-G50</f>
        <v>2060441.6000000001</v>
      </c>
      <c r="H51" s="49"/>
      <c r="K51" s="15"/>
      <c r="L51" s="39" t="s">
        <v>31</v>
      </c>
      <c r="M51" s="39"/>
      <c r="N51" s="39"/>
      <c r="O51" s="39"/>
      <c r="P51" s="39"/>
      <c r="Q51" s="28">
        <f>Y34*I25</f>
        <v>22076.160000000007</v>
      </c>
    </row>
    <row r="52" spans="1:17" x14ac:dyDescent="0.25">
      <c r="K52" s="15"/>
      <c r="L52" s="39" t="s">
        <v>32</v>
      </c>
      <c r="M52" s="39"/>
      <c r="N52" s="39"/>
      <c r="O52" s="39"/>
      <c r="P52" s="39"/>
      <c r="Q52" s="29">
        <f>Q50-Q51</f>
        <v>2921411.84</v>
      </c>
    </row>
    <row r="54" spans="1:17" ht="31.5" customHeight="1" x14ac:dyDescent="0.25">
      <c r="F54" s="8"/>
      <c r="G54" s="25"/>
      <c r="H54" s="25"/>
      <c r="I54" s="26"/>
      <c r="J54" s="25"/>
    </row>
    <row r="55" spans="1:17" x14ac:dyDescent="0.25">
      <c r="F55" s="8"/>
      <c r="G55" s="31"/>
      <c r="H55" s="31"/>
      <c r="I55" s="33"/>
      <c r="J55" s="34"/>
    </row>
    <row r="56" spans="1:17" x14ac:dyDescent="0.25">
      <c r="F56" s="8"/>
      <c r="G56" s="32"/>
      <c r="H56" s="32"/>
      <c r="I56" s="33"/>
      <c r="J56" s="32"/>
    </row>
    <row r="58" spans="1:17" x14ac:dyDescent="0.25">
      <c r="G58" s="35" t="s">
        <v>52</v>
      </c>
      <c r="H58" s="36"/>
      <c r="I58" s="36"/>
      <c r="J58" s="37" t="s">
        <v>57</v>
      </c>
    </row>
    <row r="59" spans="1:17" x14ac:dyDescent="0.25">
      <c r="G59" s="36"/>
      <c r="H59" s="36"/>
      <c r="I59" s="36"/>
      <c r="J59" s="38"/>
    </row>
    <row r="60" spans="1:17" x14ac:dyDescent="0.25">
      <c r="G60" s="30" t="s">
        <v>58</v>
      </c>
      <c r="H60" s="30"/>
      <c r="I60" s="30"/>
      <c r="J60" s="30"/>
    </row>
  </sheetData>
  <mergeCells count="127">
    <mergeCell ref="AI30:AJ33"/>
    <mergeCell ref="AI34:AJ35"/>
    <mergeCell ref="B38:F38"/>
    <mergeCell ref="G38:H38"/>
    <mergeCell ref="U34:V35"/>
    <mergeCell ref="W34:X35"/>
    <mergeCell ref="Y34:Z35"/>
    <mergeCell ref="AA34:AB35"/>
    <mergeCell ref="AC34:AD35"/>
    <mergeCell ref="AE30:AF33"/>
    <mergeCell ref="AE34:AF35"/>
    <mergeCell ref="AG30:AH33"/>
    <mergeCell ref="AG34:AH35"/>
    <mergeCell ref="B34:C34"/>
    <mergeCell ref="B35:C35"/>
    <mergeCell ref="B30:C33"/>
    <mergeCell ref="D30:E33"/>
    <mergeCell ref="D34:E34"/>
    <mergeCell ref="D35:E35"/>
    <mergeCell ref="AA30:AB33"/>
    <mergeCell ref="AC30:AD33"/>
    <mergeCell ref="W30:X33"/>
    <mergeCell ref="Y30:Z33"/>
    <mergeCell ref="U30:V33"/>
    <mergeCell ref="R16:S16"/>
    <mergeCell ref="A19:C19"/>
    <mergeCell ref="A20:C20"/>
    <mergeCell ref="A21:C21"/>
    <mergeCell ref="A23:C23"/>
    <mergeCell ref="P19:R19"/>
    <mergeCell ref="P20:R20"/>
    <mergeCell ref="P21:R21"/>
    <mergeCell ref="P23:R23"/>
    <mergeCell ref="A18:D18"/>
    <mergeCell ref="P18:S18"/>
    <mergeCell ref="A12:B12"/>
    <mergeCell ref="A13:B13"/>
    <mergeCell ref="A14:B14"/>
    <mergeCell ref="A15:B15"/>
    <mergeCell ref="A16:B16"/>
    <mergeCell ref="C16:D16"/>
    <mergeCell ref="A11:B11"/>
    <mergeCell ref="P11:Q11"/>
    <mergeCell ref="P12:Q12"/>
    <mergeCell ref="P13:Q13"/>
    <mergeCell ref="P14:Q14"/>
    <mergeCell ref="P15:Q15"/>
    <mergeCell ref="P16:Q16"/>
    <mergeCell ref="A1:D1"/>
    <mergeCell ref="A2:D2"/>
    <mergeCell ref="A9:D9"/>
    <mergeCell ref="A10:D10"/>
    <mergeCell ref="B7:D7"/>
    <mergeCell ref="P1:S1"/>
    <mergeCell ref="P2:S2"/>
    <mergeCell ref="Q7:S7"/>
    <mergeCell ref="P9:S9"/>
    <mergeCell ref="P10:S10"/>
    <mergeCell ref="F26:I26"/>
    <mergeCell ref="F25:H25"/>
    <mergeCell ref="Q34:R35"/>
    <mergeCell ref="S34:T35"/>
    <mergeCell ref="Q30:R33"/>
    <mergeCell ref="F30:G33"/>
    <mergeCell ref="F34:G34"/>
    <mergeCell ref="F35:G35"/>
    <mergeCell ref="H30:I33"/>
    <mergeCell ref="H34:I34"/>
    <mergeCell ref="H35:I35"/>
    <mergeCell ref="K25:N26"/>
    <mergeCell ref="K27:N27"/>
    <mergeCell ref="S30:T33"/>
    <mergeCell ref="J30:O33"/>
    <mergeCell ref="J34:O34"/>
    <mergeCell ref="J35:O35"/>
    <mergeCell ref="P30:P33"/>
    <mergeCell ref="B47:E47"/>
    <mergeCell ref="B48:E48"/>
    <mergeCell ref="B49:F49"/>
    <mergeCell ref="B50:F50"/>
    <mergeCell ref="B51:F51"/>
    <mergeCell ref="B42:E42"/>
    <mergeCell ref="B43:E43"/>
    <mergeCell ref="B44:E44"/>
    <mergeCell ref="B46:F46"/>
    <mergeCell ref="B45:F45"/>
    <mergeCell ref="F42:G42"/>
    <mergeCell ref="F43:G43"/>
    <mergeCell ref="F44:G44"/>
    <mergeCell ref="K37:Q37"/>
    <mergeCell ref="H42:H44"/>
    <mergeCell ref="H47:H48"/>
    <mergeCell ref="F47:G47"/>
    <mergeCell ref="F48:G48"/>
    <mergeCell ref="L52:P52"/>
    <mergeCell ref="L46:P46"/>
    <mergeCell ref="L47:P47"/>
    <mergeCell ref="L45:P45"/>
    <mergeCell ref="L48:O48"/>
    <mergeCell ref="L49:O49"/>
    <mergeCell ref="L50:P50"/>
    <mergeCell ref="L51:P51"/>
    <mergeCell ref="L43:O43"/>
    <mergeCell ref="L44:O44"/>
    <mergeCell ref="G45:H45"/>
    <mergeCell ref="G46:H46"/>
    <mergeCell ref="G49:H49"/>
    <mergeCell ref="G50:H50"/>
    <mergeCell ref="G51:H51"/>
    <mergeCell ref="B37:H37"/>
    <mergeCell ref="B40:F40"/>
    <mergeCell ref="B41:F41"/>
    <mergeCell ref="B39:F39"/>
    <mergeCell ref="G60:J60"/>
    <mergeCell ref="G55:G56"/>
    <mergeCell ref="H55:H56"/>
    <mergeCell ref="I55:I56"/>
    <mergeCell ref="J55:J56"/>
    <mergeCell ref="G58:I59"/>
    <mergeCell ref="J58:J59"/>
    <mergeCell ref="L39:P39"/>
    <mergeCell ref="L40:P40"/>
    <mergeCell ref="L41:P41"/>
    <mergeCell ref="L42:P42"/>
    <mergeCell ref="G39:H39"/>
    <mergeCell ref="G40:H40"/>
    <mergeCell ref="G41:H4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3" sqref="B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Ivina</dc:creator>
  <cp:lastModifiedBy>Ivina</cp:lastModifiedBy>
  <dcterms:created xsi:type="dcterms:W3CDTF">2019-04-05T23:22:47Z</dcterms:created>
  <dcterms:modified xsi:type="dcterms:W3CDTF">2019-05-14T23:04:56Z</dcterms:modified>
</cp:coreProperties>
</file>