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ina\Desktop\Conteúdos\5° SEMESTRE\GESTÃO DE CUSTOS\"/>
    </mc:Choice>
  </mc:AlternateContent>
  <xr:revisionPtr revIDLastSave="0" documentId="13_ncr:1_{D352B4FB-FDA0-4410-96C6-4BD2F4CFA326}" xr6:coauthVersionLast="43" xr6:coauthVersionMax="43" xr10:uidLastSave="{00000000-0000-0000-0000-000000000000}"/>
  <bookViews>
    <workbookView xWindow="-120" yWindow="-120" windowWidth="20730" windowHeight="11160" xr2:uid="{AB5D3A5A-2D50-471B-A0BF-7A084262234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51" i="1" l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D138" i="1"/>
  <c r="D137" i="1"/>
  <c r="C139" i="1"/>
  <c r="C138" i="1"/>
  <c r="C137" i="1"/>
  <c r="B134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C125" i="1"/>
  <c r="C124" i="1"/>
  <c r="C123" i="1"/>
  <c r="B126" i="1"/>
  <c r="B125" i="1"/>
  <c r="B124" i="1"/>
  <c r="B123" i="1"/>
  <c r="C122" i="1"/>
  <c r="B122" i="1"/>
  <c r="C121" i="1"/>
  <c r="B121" i="1"/>
  <c r="C120" i="1"/>
  <c r="B120" i="1"/>
  <c r="C119" i="1"/>
  <c r="B119" i="1"/>
  <c r="C117" i="1"/>
  <c r="C118" i="1"/>
  <c r="B118" i="1"/>
  <c r="C116" i="1"/>
  <c r="C115" i="1"/>
  <c r="C114" i="1"/>
  <c r="B117" i="1"/>
  <c r="B116" i="1"/>
  <c r="B115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F104" i="1"/>
  <c r="F103" i="1"/>
  <c r="F102" i="1"/>
  <c r="F101" i="1"/>
  <c r="F100" i="1"/>
  <c r="E103" i="1"/>
  <c r="E102" i="1"/>
  <c r="E101" i="1"/>
  <c r="E100" i="1"/>
  <c r="D103" i="1"/>
  <c r="D102" i="1"/>
  <c r="D101" i="1"/>
  <c r="D100" i="1"/>
  <c r="C103" i="1"/>
  <c r="C102" i="1"/>
  <c r="C101" i="1"/>
  <c r="C100" i="1"/>
  <c r="B103" i="1"/>
  <c r="B102" i="1"/>
  <c r="B101" i="1"/>
  <c r="B100" i="1"/>
  <c r="B97" i="1"/>
  <c r="E96" i="1"/>
  <c r="E95" i="1"/>
  <c r="E94" i="1"/>
  <c r="E93" i="1"/>
  <c r="D96" i="1"/>
  <c r="D95" i="1"/>
  <c r="D94" i="1"/>
  <c r="D93" i="1"/>
  <c r="B96" i="1"/>
  <c r="B95" i="1"/>
  <c r="B94" i="1"/>
  <c r="B93" i="1"/>
  <c r="B90" i="1" l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K62" i="1"/>
  <c r="K61" i="1"/>
  <c r="K60" i="1"/>
  <c r="L59" i="1"/>
  <c r="K59" i="1"/>
  <c r="L58" i="1" l="1"/>
  <c r="K58" i="1"/>
  <c r="L57" i="1"/>
  <c r="K57" i="1"/>
  <c r="L56" i="1"/>
  <c r="K56" i="1"/>
  <c r="L55" i="1"/>
  <c r="K55" i="1"/>
  <c r="L54" i="1"/>
  <c r="L53" i="1"/>
  <c r="L52" i="1"/>
  <c r="L51" i="1"/>
  <c r="K54" i="1"/>
  <c r="K53" i="1"/>
  <c r="K52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C67" i="1"/>
  <c r="B67" i="1"/>
  <c r="C66" i="1"/>
  <c r="B66" i="1"/>
  <c r="B65" i="1"/>
  <c r="B64" i="1"/>
  <c r="C63" i="1"/>
  <c r="B63" i="1"/>
  <c r="B62" i="1"/>
  <c r="U5" i="1"/>
  <c r="U4" i="1"/>
  <c r="U3" i="1"/>
  <c r="U2" i="1"/>
  <c r="F56" i="1" l="1"/>
  <c r="F55" i="1"/>
  <c r="F54" i="1"/>
  <c r="F53" i="1"/>
  <c r="E56" i="1"/>
  <c r="E55" i="1"/>
  <c r="E54" i="1"/>
  <c r="E53" i="1"/>
  <c r="D56" i="1"/>
  <c r="D55" i="1"/>
  <c r="D54" i="1"/>
  <c r="D53" i="1"/>
  <c r="C56" i="1"/>
  <c r="C55" i="1"/>
  <c r="C54" i="1"/>
  <c r="C53" i="1"/>
  <c r="B56" i="1"/>
  <c r="B55" i="1"/>
  <c r="B54" i="1"/>
  <c r="B53" i="1"/>
  <c r="E48" i="1"/>
  <c r="E47" i="1"/>
  <c r="E46" i="1"/>
  <c r="E45" i="1"/>
  <c r="D48" i="1"/>
  <c r="D47" i="1"/>
  <c r="D46" i="1"/>
  <c r="D45" i="1"/>
  <c r="M3" i="1"/>
  <c r="M2" i="1"/>
  <c r="B49" i="1"/>
  <c r="B48" i="1"/>
  <c r="B47" i="1"/>
  <c r="B46" i="1"/>
  <c r="B45" i="1"/>
  <c r="B50" i="1" l="1"/>
  <c r="C30" i="1"/>
  <c r="B30" i="1"/>
  <c r="C29" i="1"/>
  <c r="C31" i="1" s="1"/>
  <c r="B29" i="1"/>
  <c r="B31" i="1" s="1"/>
  <c r="C27" i="1"/>
  <c r="C28" i="1" s="1"/>
  <c r="B27" i="1"/>
  <c r="B15" i="1"/>
  <c r="C26" i="1"/>
  <c r="B26" i="1"/>
  <c r="C20" i="1"/>
  <c r="B20" i="1"/>
  <c r="C18" i="1"/>
  <c r="B18" i="1"/>
  <c r="C15" i="1"/>
  <c r="B28" i="1" l="1"/>
  <c r="B34" i="1"/>
  <c r="B35" i="1" s="1"/>
  <c r="C34" i="1"/>
  <c r="C35" i="1" s="1"/>
  <c r="P6" i="1"/>
  <c r="B41" i="1" s="1"/>
  <c r="H7" i="1"/>
  <c r="B14" i="1" s="1"/>
  <c r="B16" i="1"/>
  <c r="B17" i="1" l="1"/>
  <c r="B19" i="1" s="1"/>
  <c r="C19" i="1"/>
  <c r="C21" i="1" l="1"/>
  <c r="C36" i="1" s="1"/>
  <c r="C37" i="1"/>
  <c r="C38" i="1" s="1"/>
  <c r="C39" i="1" s="1"/>
  <c r="C40" i="1" s="1"/>
  <c r="B21" i="1"/>
  <c r="B36" i="1" s="1"/>
  <c r="B37" i="1"/>
  <c r="B38" i="1" s="1"/>
  <c r="B39" i="1" s="1"/>
  <c r="B40" i="1" s="1"/>
  <c r="B42" i="1" s="1"/>
</calcChain>
</file>

<file path=xl/sharedStrings.xml><?xml version="1.0" encoding="utf-8"?>
<sst xmlns="http://schemas.openxmlformats.org/spreadsheetml/2006/main" count="225" uniqueCount="129">
  <si>
    <t>PRODUTO A</t>
  </si>
  <si>
    <t>PRODUTO B</t>
  </si>
  <si>
    <t>MATERIAL DIRETO (MD)</t>
  </si>
  <si>
    <t>MÃO DE OBRA DIRETA (MOD)</t>
  </si>
  <si>
    <t>VOLUME DE PRODUÇÃO E VENDAS</t>
  </si>
  <si>
    <t>PREÇO DE VENDA LÍQUIDO</t>
  </si>
  <si>
    <t>CUSTOS UNITÁRIOS</t>
  </si>
  <si>
    <t>CUSTOS INDIRETOS DE FABRICAÇÃO (CIF)</t>
  </si>
  <si>
    <t>1 - INSPECIONAR ARMAZÉNS</t>
  </si>
  <si>
    <t>2 - ARMAZENAR MATERIAIS</t>
  </si>
  <si>
    <t>3 - CONTROLAR ESTOQUES</t>
  </si>
  <si>
    <t>4 - PROCESSAR MÁQUINAS</t>
  </si>
  <si>
    <t>5 - ENGENHARIA INDUSTRIAL</t>
  </si>
  <si>
    <t>TOTAL</t>
  </si>
  <si>
    <t>NÚMERO DE LOTES INSPECIONADS E ARMAZENADOS</t>
  </si>
  <si>
    <t>NÚMERO DE HORAS-MÁQUINA UTILIZADOS</t>
  </si>
  <si>
    <t>ATIVIDADES</t>
  </si>
  <si>
    <t>GASTOS</t>
  </si>
  <si>
    <t>6 -  EMITIR FATURAS</t>
  </si>
  <si>
    <t>7 - DESPACHAR PRODUTOS</t>
  </si>
  <si>
    <t>8 - PAGAR FORNECEDORES</t>
  </si>
  <si>
    <t>9 - RECEBER DUPLICATAS</t>
  </si>
  <si>
    <t>NÚMERO DE FATURAS</t>
  </si>
  <si>
    <t>NÚMERO DE EMBARQUES</t>
  </si>
  <si>
    <t>NÚMERO DE CEQUES EMITIDOS</t>
  </si>
  <si>
    <t>NÚMERO DE DUPLICATAS EMITIDAS</t>
  </si>
  <si>
    <t>PROBUTO A</t>
  </si>
  <si>
    <t xml:space="preserve">PRODUTO A </t>
  </si>
  <si>
    <t>BASE DE RATEIO: R$ MOD</t>
  </si>
  <si>
    <t>CIF</t>
  </si>
  <si>
    <t>CIF DO PERÍODO</t>
  </si>
  <si>
    <t>CUSTO DE MOD DO PERÍODO</t>
  </si>
  <si>
    <t>CUSTO TOTAL DE MOD (R$) DO PERÍODO</t>
  </si>
  <si>
    <t>TAXA DE RATEIO (R$/CONSUMO EM R$ DE MOD)</t>
  </si>
  <si>
    <t>CUSTO DE MOD POR UNIDADE</t>
  </si>
  <si>
    <t>CIF ALOCADO POR UNIDADE</t>
  </si>
  <si>
    <t>VOLUME DE PRODUÇÃO</t>
  </si>
  <si>
    <t>CIF ALOCADO POR TIPO DE PRODUTO NO PERÍODO</t>
  </si>
  <si>
    <t>LAIR</t>
  </si>
  <si>
    <t>RECEITA LÍQUIDA POR TIPO DE PRODUTO</t>
  </si>
  <si>
    <t>MATERIAL DIRETO (MD) UNITÁRIO</t>
  </si>
  <si>
    <t>MÃO DE OBRA DIRETA (MOD) UNITÁRIA</t>
  </si>
  <si>
    <t>CUSTEIO VARIÁVEL</t>
  </si>
  <si>
    <t>CUSTEIO POR ABBSORÇÃO</t>
  </si>
  <si>
    <t>MARGEM DE CONTRIBUIÇÃO UNITÁRIA</t>
  </si>
  <si>
    <t>MARGEM DE CONTRIBUIÇÃO TOTAL (POR PRODUTO)</t>
  </si>
  <si>
    <t xml:space="preserve">CUSTOS INDIRETOS DE FABRICAÇÃO (CIF) TOTAL </t>
  </si>
  <si>
    <t>CUSTOS INDIRETOS DE FABRICAÇÃO (CIF) UNITÁRIO</t>
  </si>
  <si>
    <t>CUSTO UNITÁRIO 2</t>
  </si>
  <si>
    <t>Custo Unitário 1</t>
  </si>
  <si>
    <t>MARGEM BRUTA UNITÁRIA</t>
  </si>
  <si>
    <t>MARGEM BRUTA TOTAL (POR PERÍODO)</t>
  </si>
  <si>
    <t>DESPESAS DO PERÍODO</t>
  </si>
  <si>
    <t>1- INSPECIONAR</t>
  </si>
  <si>
    <t>2- ARMAZENAR MATERIAIS</t>
  </si>
  <si>
    <t>CUSTO</t>
  </si>
  <si>
    <t>DIRECIONADORES DE CUSTOS PARA OS PRODUTOS (2° ESTÁGIO)</t>
  </si>
  <si>
    <t>NÚMERO DE LOTES INPECIONADOS E ARMAZENADOS</t>
  </si>
  <si>
    <t>OVERHEAD</t>
  </si>
  <si>
    <t>N° DE DIRECIONADORES NO PERÍODO</t>
  </si>
  <si>
    <t>CUSTO POR UNIDADE DE DIRECIONADORES</t>
  </si>
  <si>
    <t>ATIVIDADE</t>
  </si>
  <si>
    <t>N° DE DIRECIONADORES DO PRODUTO A</t>
  </si>
  <si>
    <t>CUSTO DE ATIVIDADE - PRODUTO A</t>
  </si>
  <si>
    <t>N° DE DIRECIONADORES DO PRODUTO B</t>
  </si>
  <si>
    <t>CUSTEIO DA ATIVIDADE - PRODUTO B</t>
  </si>
  <si>
    <t>DESPESAS</t>
  </si>
  <si>
    <t>BASE DE RATEIO: VOLUME</t>
  </si>
  <si>
    <t>DESPESA DO PERÍODO</t>
  </si>
  <si>
    <t>VOLUME D PRODUÇÃO E VENDAS DO PERÍODO POR PRODUTO</t>
  </si>
  <si>
    <t>VOLUME DE PRODUÇÃO E VENDAS DO PERÍODO</t>
  </si>
  <si>
    <t>TAXA DE RATEIO (R$/VOLUME DE  VENDA)</t>
  </si>
  <si>
    <t>DESPESAS ALOCADO POR UNIDADE</t>
  </si>
  <si>
    <t>DESPESAS ALOCADO POR TIPO DE PRODUTO NO PERÍODO</t>
  </si>
  <si>
    <t>CUSTEIO BASEADO EM ATIVIDADES</t>
  </si>
  <si>
    <t>RECEITA LÍQUIDA POR TIPO DE PRODUÇÃO</t>
  </si>
  <si>
    <t>MÃO DE OBRA (MOD) UNITÁRIA</t>
  </si>
  <si>
    <t>CUSTO UNITÁRIO 1</t>
  </si>
  <si>
    <t>CUSTO TOTAL (POR PRODUTO) DA ATIVIDADE 1</t>
  </si>
  <si>
    <t>CUSTO TOTAL (POR PRODUTO) DA ATIVIDADE 2</t>
  </si>
  <si>
    <t>CUSTO TOTAL (POR PRODUTO) DA ATIVIDADE 3</t>
  </si>
  <si>
    <t>CUSTO TOTAL (POR PRODUTO) DA ATIVIDADE 4</t>
  </si>
  <si>
    <t>CUSTO TOTAL DAS ATIVIDADES (POR PRODUTO)</t>
  </si>
  <si>
    <t>CUSTO UNITÁRIO DAS ATIVIDADES (POR PRODUTO)</t>
  </si>
  <si>
    <t>CUSTO UNITÁRIO 2 (PELO ABC)MARGEM BRUTA UNITÁRIA</t>
  </si>
  <si>
    <t>MARGEM BRUTA TOTAL (POR PRODUTO)</t>
  </si>
  <si>
    <t>CUSTO TOTAL DA ATIVIDADE 5 (OVERHEAD DO PERÍODO)</t>
  </si>
  <si>
    <t>MARGEM BRUTA UNITÁRIA (POR PRODUTO)</t>
  </si>
  <si>
    <t>CUSTEIO PLENO</t>
  </si>
  <si>
    <t>MÃO DE OBRA DIRETA (MOD) UNITÁRIO</t>
  </si>
  <si>
    <t>CUSTO UNITÁRIO 1 (CUSTEIO VARIÁVEL)</t>
  </si>
  <si>
    <t>CUSTOS INDIRETOS DE FABRICAÇÃO (CIF) TOTAL</t>
  </si>
  <si>
    <t xml:space="preserve"> CUSTO UNITÁRIO 2 (CUSTEIO POR ABSORÇÃO)</t>
  </si>
  <si>
    <t>MARGEM BRUTA UNITÁRIA 1</t>
  </si>
  <si>
    <t>MARGEM BRUTA TOTAL (POR PRODUTO) 1</t>
  </si>
  <si>
    <t>DESPESA ALOCADA TOTAL</t>
  </si>
  <si>
    <t>DESPESA ALOCADA UNITÁRIA</t>
  </si>
  <si>
    <t>CUSTO UNITÁRIO 3 (CUSTEIO PLENO)</t>
  </si>
  <si>
    <t>MARGGEM BRUTA TOTAL (POR PRODUTO) 1</t>
  </si>
  <si>
    <t>R$</t>
  </si>
  <si>
    <t xml:space="preserve">DIRECIONADOR DE DESPESA PARA OS PRODUTOS (2° ESTÁGIO) </t>
  </si>
  <si>
    <t>NÚMERO DE DIRECIONADORES NO PERÍODO</t>
  </si>
  <si>
    <t>DESPESA POR UNIDADE DE DIRECIONADOR</t>
  </si>
  <si>
    <t>6 - EMITIR FATURAS</t>
  </si>
  <si>
    <t>CUSTEIO DA ATIVIDADE - PRODUTO A</t>
  </si>
  <si>
    <t>CUSTEIO BASEADO EM ATIVIDADES AMPLIADO (COM DESPESAS)</t>
  </si>
  <si>
    <t>COMPARAÇÃO ENTRE OS MÉTODOS</t>
  </si>
  <si>
    <r>
      <t xml:space="preserve">CUSTO UNITÁRIO </t>
    </r>
    <r>
      <rPr>
        <sz val="11"/>
        <color indexed="10"/>
        <rFont val="Calibri"/>
        <family val="2"/>
      </rPr>
      <t>(CUSTEIO VARIÁVEL)</t>
    </r>
  </si>
  <si>
    <t>CUSTEIO POR ABSORÇÃO</t>
  </si>
  <si>
    <r>
      <t xml:space="preserve">CUSTO UNITÁRIO </t>
    </r>
    <r>
      <rPr>
        <sz val="11"/>
        <color indexed="10"/>
        <rFont val="Calibri"/>
        <family val="2"/>
      </rPr>
      <t>(CUSTEIO POR ABSORÇÃO)</t>
    </r>
  </si>
  <si>
    <t>ABC</t>
  </si>
  <si>
    <r>
      <rPr>
        <sz val="11"/>
        <rFont val="Calibri"/>
        <family val="2"/>
      </rPr>
      <t>CUSTO UNITÁRIO</t>
    </r>
    <r>
      <rPr>
        <sz val="11"/>
        <color indexed="10"/>
        <rFont val="Calibri"/>
        <family val="2"/>
      </rPr>
      <t xml:space="preserve"> (ABC)</t>
    </r>
  </si>
  <si>
    <r>
      <rPr>
        <sz val="11"/>
        <rFont val="Calibri"/>
        <family val="2"/>
      </rPr>
      <t>CUSTO UNITÁRIO</t>
    </r>
    <r>
      <rPr>
        <sz val="11"/>
        <color indexed="10"/>
        <rFont val="Calibri"/>
        <family val="2"/>
      </rPr>
      <t xml:space="preserve"> (CUSTEIO PLENO)</t>
    </r>
  </si>
  <si>
    <t>ABC AMPLIADO COM DESPESAS</t>
  </si>
  <si>
    <r>
      <t xml:space="preserve">CUSTO UNITÁRIO </t>
    </r>
    <r>
      <rPr>
        <sz val="11"/>
        <color indexed="10"/>
        <rFont val="Calibri"/>
        <family val="2"/>
      </rPr>
      <t>(ABC AMPLIADO COM DESPESAS)</t>
    </r>
  </si>
  <si>
    <t xml:space="preserve">CUSTO TOTAL DAS ATIVIDADES  (POR PRODUTO) </t>
  </si>
  <si>
    <t xml:space="preserve">CUSTO UNITÁRIO DAS ATIVIDADES  (POR PRODUTO) </t>
  </si>
  <si>
    <r>
      <t xml:space="preserve">CUSTO UNITÁRIO 2 </t>
    </r>
    <r>
      <rPr>
        <b/>
        <sz val="11"/>
        <color indexed="10"/>
        <rFont val="Calibri"/>
        <family val="2"/>
      </rPr>
      <t>( ABC)</t>
    </r>
  </si>
  <si>
    <t>MAREM BRUTA UNITÁRIA 1</t>
  </si>
  <si>
    <t>DESPESA TOTAL (POR PRODUTO) DA ATIVIDADE 6</t>
  </si>
  <si>
    <t>DESPESA TOTAL (POR PRODUTO) DA ATIVIDADE 7</t>
  </si>
  <si>
    <t>DESPESA TOTAL (POR PRODUTO) DA ATIVIDADE 8</t>
  </si>
  <si>
    <t>DESPESA TOTAL (POR PRODUTO) DA ATIVIDADE 9</t>
  </si>
  <si>
    <t xml:space="preserve">DESPESA TOTAL DAS ATIVIDADES (POR PRODUTO) </t>
  </si>
  <si>
    <t xml:space="preserve">DESPESA UNITÁRIA DAS ATIVIDADES  (POR PRODUTO) </t>
  </si>
  <si>
    <r>
      <t xml:space="preserve">CUSTO UNITÁRIO 3 </t>
    </r>
    <r>
      <rPr>
        <b/>
        <sz val="11"/>
        <color indexed="10"/>
        <rFont val="Calibri"/>
        <family val="2"/>
      </rPr>
      <t>(ABC AMPLIADO COM DESPESAS)</t>
    </r>
  </si>
  <si>
    <t>MARGEM BRUTA UNITÁRIA 2</t>
  </si>
  <si>
    <t>MARGEM BRUTA TOTAL (POR PRODUTO) 2</t>
  </si>
  <si>
    <t>DESPESAS DO PERÍODO  (JÁ FORAM ALOCADAS AOS PRODUTOS)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</si>
</sst>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4" borderId="1" xfId="0" applyNumberFormat="1" applyFont="1" applyFill="1" applyBorder="1"/>
    <xf numFmtId="0" fontId="0" fillId="2" borderId="1" xfId="0" applyFont="1" applyFill="1" applyBorder="1"/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/>
    <xf numFmtId="0" fontId="0" fillId="0" borderId="1" xfId="0" applyBorder="1" applyAlignment="1"/>
    <xf numFmtId="0" fontId="4" fillId="0" borderId="1" xfId="0" applyFont="1" applyBorder="1" applyAlignment="1">
      <alignment horizontal="center"/>
    </xf>
    <xf numFmtId="164" fontId="0" fillId="0" borderId="1" xfId="0" applyNumberFormat="1" applyBorder="1" applyAlignment="1"/>
    <xf numFmtId="164" fontId="0" fillId="0" borderId="1" xfId="0" applyNumberFormat="1" applyBorder="1" applyAlignment="1">
      <alignment wrapText="1"/>
    </xf>
    <xf numFmtId="0" fontId="0" fillId="0" borderId="1" xfId="0" applyFont="1" applyBorder="1" applyAlignment="1">
      <alignment horizontal="right"/>
    </xf>
    <xf numFmtId="164" fontId="1" fillId="0" borderId="1" xfId="0" applyNumberFormat="1" applyFont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0" fontId="0" fillId="0" borderId="1" xfId="0" applyFill="1" applyBorder="1" applyAlignment="1"/>
    <xf numFmtId="0" fontId="4" fillId="0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Fill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164" fontId="0" fillId="0" borderId="2" xfId="0" applyNumberFormat="1" applyBorder="1" applyAlignment="1"/>
    <xf numFmtId="164" fontId="0" fillId="0" borderId="3" xfId="0" applyNumberFormat="1" applyBorder="1" applyAlignment="1"/>
    <xf numFmtId="0" fontId="0" fillId="0" borderId="2" xfId="0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280D-EFB7-4F81-A239-CCF80F7BD253}">
  <dimension ref="A1:U151"/>
  <sheetViews>
    <sheetView tabSelected="1" zoomScale="80" zoomScaleNormal="80" workbookViewId="0">
      <selection activeCell="A134" sqref="A134"/>
    </sheetView>
  </sheetViews>
  <sheetFormatPr defaultRowHeight="15" x14ac:dyDescent="0.25"/>
  <cols>
    <col min="1" max="1" width="60.42578125" customWidth="1"/>
    <col min="2" max="2" width="40" customWidth="1"/>
    <col min="3" max="3" width="39.5703125" customWidth="1"/>
    <col min="4" max="4" width="37.28515625" customWidth="1"/>
    <col min="5" max="5" width="40.28515625" customWidth="1"/>
    <col min="6" max="6" width="15" bestFit="1" customWidth="1"/>
    <col min="7" max="7" width="16.85546875" customWidth="1"/>
    <col min="8" max="8" width="19.85546875" customWidth="1"/>
    <col min="10" max="10" width="59" customWidth="1"/>
    <col min="11" max="11" width="18.140625" customWidth="1"/>
    <col min="12" max="12" width="16.42578125" customWidth="1"/>
    <col min="13" max="13" width="14.5703125" style="16" customWidth="1"/>
    <col min="15" max="15" width="32.42578125" customWidth="1"/>
    <col min="16" max="16" width="15.140625" bestFit="1" customWidth="1"/>
    <col min="18" max="18" width="42" customWidth="1"/>
    <col min="19" max="19" width="15.5703125" customWidth="1"/>
    <col min="20" max="20" width="16" customWidth="1"/>
  </cols>
  <sheetData>
    <row r="1" spans="1:21" x14ac:dyDescent="0.25">
      <c r="A1" s="3" t="s">
        <v>6</v>
      </c>
      <c r="B1" s="5" t="s">
        <v>0</v>
      </c>
      <c r="C1" s="5" t="s">
        <v>1</v>
      </c>
      <c r="E1" s="50" t="s">
        <v>7</v>
      </c>
      <c r="F1" s="50"/>
      <c r="G1" s="50"/>
      <c r="H1" s="50"/>
      <c r="J1" s="1"/>
      <c r="K1" s="10" t="s">
        <v>0</v>
      </c>
      <c r="L1" s="10" t="s">
        <v>1</v>
      </c>
      <c r="M1" s="34" t="s">
        <v>13</v>
      </c>
      <c r="O1" s="3" t="s">
        <v>16</v>
      </c>
      <c r="P1" s="3" t="s">
        <v>17</v>
      </c>
      <c r="R1" s="1"/>
      <c r="S1" s="3" t="s">
        <v>26</v>
      </c>
      <c r="T1" s="3" t="s">
        <v>1</v>
      </c>
      <c r="U1" s="32" t="s">
        <v>13</v>
      </c>
    </row>
    <row r="2" spans="1:21" x14ac:dyDescent="0.25">
      <c r="A2" s="6" t="s">
        <v>2</v>
      </c>
      <c r="B2" s="2">
        <v>20</v>
      </c>
      <c r="C2" s="2">
        <v>25</v>
      </c>
      <c r="E2" s="54" t="s">
        <v>8</v>
      </c>
      <c r="F2" s="54"/>
      <c r="G2" s="54"/>
      <c r="H2" s="2">
        <v>60000</v>
      </c>
      <c r="J2" s="1" t="s">
        <v>14</v>
      </c>
      <c r="K2" s="7">
        <v>5</v>
      </c>
      <c r="L2" s="7">
        <v>10</v>
      </c>
      <c r="M2" s="7">
        <f>SUM(K2:L2)</f>
        <v>15</v>
      </c>
      <c r="O2" s="1" t="s">
        <v>18</v>
      </c>
      <c r="P2" s="2">
        <v>15000</v>
      </c>
      <c r="R2" s="1" t="s">
        <v>22</v>
      </c>
      <c r="S2" s="7">
        <v>8</v>
      </c>
      <c r="T2" s="7">
        <v>12</v>
      </c>
      <c r="U2" s="31">
        <f>SUM(S2:T2)</f>
        <v>20</v>
      </c>
    </row>
    <row r="3" spans="1:21" x14ac:dyDescent="0.25">
      <c r="A3" s="1" t="s">
        <v>3</v>
      </c>
      <c r="B3" s="2">
        <v>10</v>
      </c>
      <c r="C3" s="2">
        <v>6</v>
      </c>
      <c r="E3" s="54" t="s">
        <v>9</v>
      </c>
      <c r="F3" s="54"/>
      <c r="G3" s="54"/>
      <c r="H3" s="2">
        <v>50000</v>
      </c>
      <c r="J3" s="1" t="s">
        <v>15</v>
      </c>
      <c r="K3" s="7">
        <v>4000</v>
      </c>
      <c r="L3" s="7">
        <v>6000</v>
      </c>
      <c r="M3" s="7">
        <f>SUM(K3:L3)</f>
        <v>10000</v>
      </c>
      <c r="O3" s="1" t="s">
        <v>19</v>
      </c>
      <c r="P3" s="2">
        <v>35000</v>
      </c>
      <c r="R3" s="1" t="s">
        <v>23</v>
      </c>
      <c r="S3" s="7">
        <v>8</v>
      </c>
      <c r="T3" s="7">
        <v>12</v>
      </c>
      <c r="U3" s="31">
        <f>SUM(S3:T3)</f>
        <v>20</v>
      </c>
    </row>
    <row r="4" spans="1:21" x14ac:dyDescent="0.25">
      <c r="A4" s="1" t="s">
        <v>4</v>
      </c>
      <c r="B4" s="24">
        <v>12000</v>
      </c>
      <c r="C4" s="24">
        <v>4000</v>
      </c>
      <c r="E4" s="54" t="s">
        <v>10</v>
      </c>
      <c r="F4" s="54"/>
      <c r="G4" s="54"/>
      <c r="H4" s="2">
        <v>40000</v>
      </c>
      <c r="L4" s="33"/>
      <c r="M4" s="33"/>
      <c r="O4" s="1" t="s">
        <v>20</v>
      </c>
      <c r="P4" s="2">
        <v>9750</v>
      </c>
      <c r="R4" s="1" t="s">
        <v>24</v>
      </c>
      <c r="S4" s="7">
        <v>50</v>
      </c>
      <c r="T4" s="7">
        <v>100</v>
      </c>
      <c r="U4" s="31">
        <f>SUM(S4:T4)</f>
        <v>150</v>
      </c>
    </row>
    <row r="5" spans="1:21" x14ac:dyDescent="0.25">
      <c r="A5" s="1" t="s">
        <v>5</v>
      </c>
      <c r="B5" s="2">
        <v>80</v>
      </c>
      <c r="C5" s="2">
        <v>95</v>
      </c>
      <c r="E5" s="54" t="s">
        <v>11</v>
      </c>
      <c r="F5" s="54"/>
      <c r="G5" s="54"/>
      <c r="H5" s="2">
        <v>150000</v>
      </c>
      <c r="L5" s="33"/>
      <c r="M5" s="33"/>
      <c r="O5" s="1" t="s">
        <v>21</v>
      </c>
      <c r="P5" s="2">
        <v>30000</v>
      </c>
      <c r="R5" s="1" t="s">
        <v>25</v>
      </c>
      <c r="S5" s="7">
        <v>8</v>
      </c>
      <c r="T5" s="7">
        <v>12</v>
      </c>
      <c r="U5" s="31">
        <f>SUM(S5:T5)</f>
        <v>20</v>
      </c>
    </row>
    <row r="6" spans="1:21" x14ac:dyDescent="0.25">
      <c r="E6" s="54" t="s">
        <v>12</v>
      </c>
      <c r="F6" s="54"/>
      <c r="G6" s="54"/>
      <c r="H6" s="2">
        <v>200000</v>
      </c>
      <c r="O6" s="11" t="s">
        <v>13</v>
      </c>
      <c r="P6" s="12">
        <f>SUM(P2:P5)</f>
        <v>89750</v>
      </c>
    </row>
    <row r="7" spans="1:21" x14ac:dyDescent="0.25">
      <c r="E7" s="53" t="s">
        <v>13</v>
      </c>
      <c r="F7" s="53"/>
      <c r="G7" s="53"/>
      <c r="H7" s="9">
        <f>SUM(H2:H6)</f>
        <v>500000</v>
      </c>
    </row>
    <row r="11" spans="1:21" ht="15.75" x14ac:dyDescent="0.25">
      <c r="A11" s="47"/>
      <c r="B11" s="55" t="s">
        <v>29</v>
      </c>
      <c r="C11" s="55"/>
      <c r="D11" s="4"/>
      <c r="E11" s="4"/>
      <c r="F11" s="4"/>
      <c r="G11" s="4"/>
      <c r="H11" s="4"/>
      <c r="I11" s="4"/>
      <c r="J11" s="4"/>
      <c r="K11" s="4"/>
      <c r="N11" s="4"/>
      <c r="O11" s="4"/>
      <c r="P11" s="4"/>
      <c r="Q11" s="4"/>
      <c r="R11" s="4"/>
      <c r="S11" s="4"/>
      <c r="T11" s="4"/>
    </row>
    <row r="12" spans="1:21" x14ac:dyDescent="0.25">
      <c r="A12" s="48"/>
      <c r="B12" s="51" t="s">
        <v>28</v>
      </c>
      <c r="C12" s="52"/>
    </row>
    <row r="13" spans="1:21" ht="15.75" x14ac:dyDescent="0.25">
      <c r="A13" s="49"/>
      <c r="B13" s="3" t="s">
        <v>27</v>
      </c>
      <c r="C13" s="3" t="s">
        <v>1</v>
      </c>
      <c r="L13" s="4"/>
      <c r="M13" s="4"/>
    </row>
    <row r="14" spans="1:21" x14ac:dyDescent="0.25">
      <c r="A14" s="1" t="s">
        <v>30</v>
      </c>
      <c r="B14" s="58">
        <f>H7</f>
        <v>500000</v>
      </c>
      <c r="C14" s="59"/>
    </row>
    <row r="15" spans="1:21" x14ac:dyDescent="0.25">
      <c r="A15" s="1" t="s">
        <v>31</v>
      </c>
      <c r="B15" s="2">
        <f>B3*B4</f>
        <v>120000</v>
      </c>
      <c r="C15" s="2">
        <f>C4*C3</f>
        <v>24000</v>
      </c>
    </row>
    <row r="16" spans="1:21" x14ac:dyDescent="0.25">
      <c r="A16" s="13" t="s">
        <v>32</v>
      </c>
      <c r="B16" s="43">
        <f>SUM(B15:C15)</f>
        <v>144000</v>
      </c>
      <c r="C16" s="44"/>
    </row>
    <row r="17" spans="1:12" x14ac:dyDescent="0.25">
      <c r="A17" s="13" t="s">
        <v>33</v>
      </c>
      <c r="B17" s="44">
        <f>B14/B16</f>
        <v>3.4722222222222223</v>
      </c>
      <c r="C17" s="44"/>
    </row>
    <row r="18" spans="1:12" x14ac:dyDescent="0.25">
      <c r="A18" s="13" t="s">
        <v>34</v>
      </c>
      <c r="B18" s="14">
        <f>B3</f>
        <v>10</v>
      </c>
      <c r="C18" s="14">
        <f>C3</f>
        <v>6</v>
      </c>
    </row>
    <row r="19" spans="1:12" x14ac:dyDescent="0.25">
      <c r="A19" s="13" t="s">
        <v>35</v>
      </c>
      <c r="B19" s="14">
        <f>B18*B17</f>
        <v>34.722222222222221</v>
      </c>
      <c r="C19" s="14">
        <f>C18*B17</f>
        <v>20.833333333333336</v>
      </c>
    </row>
    <row r="20" spans="1:12" x14ac:dyDescent="0.25">
      <c r="A20" s="13" t="s">
        <v>36</v>
      </c>
      <c r="B20" s="15">
        <f>B4</f>
        <v>12000</v>
      </c>
      <c r="C20" s="15">
        <f>C4</f>
        <v>4000</v>
      </c>
    </row>
    <row r="21" spans="1:12" ht="16.5" customHeight="1" x14ac:dyDescent="0.25">
      <c r="A21" s="13" t="s">
        <v>37</v>
      </c>
      <c r="B21" s="23">
        <f>B19*B20</f>
        <v>416666.66666666669</v>
      </c>
      <c r="C21" s="14">
        <f>C20*C19</f>
        <v>83333.333333333343</v>
      </c>
    </row>
    <row r="22" spans="1:12" s="16" customFormat="1" x14ac:dyDescent="0.25">
      <c r="A22" s="17"/>
      <c r="B22" s="18"/>
      <c r="C22" s="18"/>
      <c r="L22"/>
    </row>
    <row r="23" spans="1:12" s="16" customFormat="1" x14ac:dyDescent="0.25">
      <c r="A23" s="17"/>
      <c r="B23" s="18"/>
      <c r="C23" s="18"/>
      <c r="L23"/>
    </row>
    <row r="24" spans="1:12" s="16" customFormat="1" x14ac:dyDescent="0.25">
      <c r="A24" s="17"/>
      <c r="B24" s="18"/>
      <c r="C24" s="18"/>
    </row>
    <row r="25" spans="1:12" x14ac:dyDescent="0.25">
      <c r="A25" s="21" t="s">
        <v>42</v>
      </c>
      <c r="B25" s="3" t="s">
        <v>0</v>
      </c>
      <c r="C25" s="3" t="s">
        <v>1</v>
      </c>
      <c r="L25" s="16"/>
    </row>
    <row r="26" spans="1:12" x14ac:dyDescent="0.25">
      <c r="A26" s="20" t="s">
        <v>5</v>
      </c>
      <c r="B26" s="22">
        <f>B5</f>
        <v>80</v>
      </c>
      <c r="C26" s="22">
        <f>C5</f>
        <v>95</v>
      </c>
      <c r="L26" s="16"/>
    </row>
    <row r="27" spans="1:12" x14ac:dyDescent="0.25">
      <c r="A27" s="20" t="s">
        <v>36</v>
      </c>
      <c r="B27" s="20">
        <f>B4</f>
        <v>12000</v>
      </c>
      <c r="C27" s="20">
        <f>C4</f>
        <v>4000</v>
      </c>
    </row>
    <row r="28" spans="1:12" x14ac:dyDescent="0.25">
      <c r="A28" s="20" t="s">
        <v>39</v>
      </c>
      <c r="B28" s="22">
        <f>B27*B26</f>
        <v>960000</v>
      </c>
      <c r="C28" s="22">
        <f>C27*C26</f>
        <v>380000</v>
      </c>
    </row>
    <row r="29" spans="1:12" x14ac:dyDescent="0.25">
      <c r="A29" s="20" t="s">
        <v>40</v>
      </c>
      <c r="B29" s="22">
        <f>B2</f>
        <v>20</v>
      </c>
      <c r="C29" s="22">
        <f>C2</f>
        <v>25</v>
      </c>
    </row>
    <row r="30" spans="1:12" x14ac:dyDescent="0.25">
      <c r="A30" s="20" t="s">
        <v>41</v>
      </c>
      <c r="B30" s="22">
        <f>B3</f>
        <v>10</v>
      </c>
      <c r="C30" s="22">
        <f>C3</f>
        <v>6</v>
      </c>
    </row>
    <row r="31" spans="1:12" x14ac:dyDescent="0.25">
      <c r="A31" s="26" t="s">
        <v>49</v>
      </c>
      <c r="B31" s="27">
        <f>SUM(B29:B30)</f>
        <v>30</v>
      </c>
      <c r="C31" s="27">
        <f>SUM(C29:C30)</f>
        <v>31</v>
      </c>
    </row>
    <row r="32" spans="1:12" x14ac:dyDescent="0.25">
      <c r="A32" s="19"/>
      <c r="B32" s="19"/>
      <c r="C32" s="19"/>
    </row>
    <row r="33" spans="1:12" x14ac:dyDescent="0.25">
      <c r="A33" s="29" t="s">
        <v>43</v>
      </c>
      <c r="B33" s="3" t="s">
        <v>0</v>
      </c>
      <c r="C33" s="3" t="s">
        <v>1</v>
      </c>
    </row>
    <row r="34" spans="1:12" x14ac:dyDescent="0.25">
      <c r="A34" s="28" t="s">
        <v>44</v>
      </c>
      <c r="B34" s="22">
        <f>B26-B31</f>
        <v>50</v>
      </c>
      <c r="C34" s="22">
        <f>C26-C31</f>
        <v>64</v>
      </c>
    </row>
    <row r="35" spans="1:12" x14ac:dyDescent="0.25">
      <c r="A35" s="28" t="s">
        <v>45</v>
      </c>
      <c r="B35" s="22">
        <f>B34*B20</f>
        <v>600000</v>
      </c>
      <c r="C35" s="22">
        <f>C34*C4</f>
        <v>256000</v>
      </c>
    </row>
    <row r="36" spans="1:12" x14ac:dyDescent="0.25">
      <c r="A36" s="30" t="s">
        <v>46</v>
      </c>
      <c r="B36" s="25">
        <f>B21</f>
        <v>416666.66666666669</v>
      </c>
      <c r="C36" s="25">
        <f>C21</f>
        <v>83333.333333333343</v>
      </c>
    </row>
    <row r="37" spans="1:12" x14ac:dyDescent="0.25">
      <c r="A37" s="28" t="s">
        <v>47</v>
      </c>
      <c r="B37" s="22">
        <f>B19</f>
        <v>34.722222222222221</v>
      </c>
      <c r="C37" s="22">
        <f>C19</f>
        <v>20.833333333333336</v>
      </c>
    </row>
    <row r="38" spans="1:12" x14ac:dyDescent="0.25">
      <c r="A38" s="26" t="s">
        <v>48</v>
      </c>
      <c r="B38" s="27">
        <f>B37+B31</f>
        <v>64.722222222222229</v>
      </c>
      <c r="C38" s="27">
        <f>C37+C31</f>
        <v>51.833333333333336</v>
      </c>
    </row>
    <row r="39" spans="1:12" x14ac:dyDescent="0.25">
      <c r="A39" s="28" t="s">
        <v>50</v>
      </c>
      <c r="B39" s="22">
        <f>B26-B38</f>
        <v>15.277777777777771</v>
      </c>
      <c r="C39" s="22">
        <f>C26-C38</f>
        <v>43.166666666666664</v>
      </c>
    </row>
    <row r="40" spans="1:12" x14ac:dyDescent="0.25">
      <c r="A40" s="28" t="s">
        <v>51</v>
      </c>
      <c r="B40" s="22">
        <f>B39*B27</f>
        <v>183333.33333333326</v>
      </c>
      <c r="C40" s="22">
        <f>C39*C27</f>
        <v>172666.66666666666</v>
      </c>
    </row>
    <row r="41" spans="1:12" x14ac:dyDescent="0.25">
      <c r="A41" s="28" t="s">
        <v>52</v>
      </c>
      <c r="B41" s="56">
        <f>P6</f>
        <v>89750</v>
      </c>
      <c r="C41" s="57"/>
    </row>
    <row r="42" spans="1:12" x14ac:dyDescent="0.25">
      <c r="A42" s="28" t="s">
        <v>38</v>
      </c>
      <c r="B42" s="56">
        <f>B40+C40-B41</f>
        <v>266249.99999999988</v>
      </c>
      <c r="C42" s="57"/>
    </row>
    <row r="44" spans="1:12" x14ac:dyDescent="0.25">
      <c r="A44" s="8" t="s">
        <v>16</v>
      </c>
      <c r="B44" s="8" t="s">
        <v>55</v>
      </c>
      <c r="C44" s="5" t="s">
        <v>56</v>
      </c>
      <c r="D44" s="5" t="s">
        <v>59</v>
      </c>
      <c r="E44" s="5" t="s">
        <v>60</v>
      </c>
      <c r="J44" s="37" t="s">
        <v>74</v>
      </c>
      <c r="K44" s="37" t="s">
        <v>0</v>
      </c>
      <c r="L44" s="37" t="s">
        <v>1</v>
      </c>
    </row>
    <row r="45" spans="1:12" x14ac:dyDescent="0.25">
      <c r="A45" s="13" t="s">
        <v>53</v>
      </c>
      <c r="B45" s="14">
        <f>H2</f>
        <v>60000</v>
      </c>
      <c r="C45" s="15" t="s">
        <v>57</v>
      </c>
      <c r="D45" s="15">
        <f>M2</f>
        <v>15</v>
      </c>
      <c r="E45" s="14">
        <f>B45/D45</f>
        <v>4000</v>
      </c>
      <c r="J45" s="13" t="s">
        <v>5</v>
      </c>
      <c r="K45" s="14">
        <f>B5</f>
        <v>80</v>
      </c>
      <c r="L45" s="14">
        <f>C5</f>
        <v>95</v>
      </c>
    </row>
    <row r="46" spans="1:12" x14ac:dyDescent="0.25">
      <c r="A46" s="13" t="s">
        <v>54</v>
      </c>
      <c r="B46" s="14">
        <f>H3</f>
        <v>50000</v>
      </c>
      <c r="C46" s="15" t="s">
        <v>57</v>
      </c>
      <c r="D46" s="15">
        <f>M2</f>
        <v>15</v>
      </c>
      <c r="E46" s="14">
        <f>B46/D46</f>
        <v>3333.3333333333335</v>
      </c>
      <c r="J46" s="13" t="s">
        <v>36</v>
      </c>
      <c r="K46" s="13">
        <f>B4</f>
        <v>12000</v>
      </c>
      <c r="L46" s="13">
        <f>C4</f>
        <v>4000</v>
      </c>
    </row>
    <row r="47" spans="1:12" x14ac:dyDescent="0.25">
      <c r="A47" s="13" t="s">
        <v>10</v>
      </c>
      <c r="B47" s="14">
        <f>H4</f>
        <v>40000</v>
      </c>
      <c r="C47" s="15" t="s">
        <v>57</v>
      </c>
      <c r="D47" s="15">
        <f>M2</f>
        <v>15</v>
      </c>
      <c r="E47" s="14">
        <f>B47/D47</f>
        <v>2666.6666666666665</v>
      </c>
      <c r="J47" s="13" t="s">
        <v>75</v>
      </c>
      <c r="K47" s="14">
        <f>K46*K45</f>
        <v>960000</v>
      </c>
      <c r="L47" s="14">
        <f>L46*L45</f>
        <v>380000</v>
      </c>
    </row>
    <row r="48" spans="1:12" x14ac:dyDescent="0.25">
      <c r="A48" s="13" t="s">
        <v>11</v>
      </c>
      <c r="B48" s="14">
        <f>H5</f>
        <v>150000</v>
      </c>
      <c r="C48" s="15" t="s">
        <v>15</v>
      </c>
      <c r="D48" s="15">
        <f>M3</f>
        <v>10000</v>
      </c>
      <c r="E48" s="14">
        <f>B48/D48</f>
        <v>15</v>
      </c>
      <c r="J48" s="13" t="s">
        <v>40</v>
      </c>
      <c r="K48" s="14">
        <f>B2</f>
        <v>20</v>
      </c>
      <c r="L48" s="14">
        <f>C2</f>
        <v>25</v>
      </c>
    </row>
    <row r="49" spans="1:12" x14ac:dyDescent="0.25">
      <c r="A49" s="13" t="s">
        <v>12</v>
      </c>
      <c r="B49" s="14">
        <f>H6</f>
        <v>200000</v>
      </c>
      <c r="C49" s="15" t="s">
        <v>58</v>
      </c>
      <c r="D49" s="13"/>
      <c r="E49" s="13"/>
      <c r="J49" s="13" t="s">
        <v>76</v>
      </c>
      <c r="K49" s="14">
        <f>B3</f>
        <v>10</v>
      </c>
      <c r="L49" s="14">
        <f>C3</f>
        <v>6</v>
      </c>
    </row>
    <row r="50" spans="1:12" x14ac:dyDescent="0.25">
      <c r="A50" s="36" t="s">
        <v>13</v>
      </c>
      <c r="B50" s="35">
        <f>SUM(B45:B49)</f>
        <v>500000</v>
      </c>
      <c r="J50" s="40" t="s">
        <v>77</v>
      </c>
      <c r="K50" s="35">
        <f>SUM(K48:K49)</f>
        <v>30</v>
      </c>
      <c r="L50" s="35">
        <f>SUM(L48:L49)</f>
        <v>31</v>
      </c>
    </row>
    <row r="51" spans="1:12" x14ac:dyDescent="0.25">
      <c r="J51" s="13" t="s">
        <v>78</v>
      </c>
      <c r="K51" s="14">
        <f>C53</f>
        <v>20000</v>
      </c>
      <c r="L51" s="14">
        <f>E53</f>
        <v>40000</v>
      </c>
    </row>
    <row r="52" spans="1:12" x14ac:dyDescent="0.25">
      <c r="A52" s="5" t="s">
        <v>61</v>
      </c>
      <c r="B52" s="8" t="s">
        <v>62</v>
      </c>
      <c r="C52" s="8" t="s">
        <v>63</v>
      </c>
      <c r="D52" s="8" t="s">
        <v>64</v>
      </c>
      <c r="E52" s="8" t="s">
        <v>65</v>
      </c>
      <c r="F52" s="8" t="s">
        <v>13</v>
      </c>
      <c r="J52" s="13" t="s">
        <v>79</v>
      </c>
      <c r="K52" s="14">
        <f>C54</f>
        <v>16666.666666666668</v>
      </c>
      <c r="L52" s="14">
        <f>E54</f>
        <v>33333.333333333336</v>
      </c>
    </row>
    <row r="53" spans="1:12" x14ac:dyDescent="0.25">
      <c r="A53" s="13" t="s">
        <v>53</v>
      </c>
      <c r="B53" s="13">
        <f>K2</f>
        <v>5</v>
      </c>
      <c r="C53" s="14">
        <f>B53*E45</f>
        <v>20000</v>
      </c>
      <c r="D53" s="13">
        <f>L2</f>
        <v>10</v>
      </c>
      <c r="E53" s="14">
        <f>D53*E45</f>
        <v>40000</v>
      </c>
      <c r="F53" s="14">
        <f>C53+E53</f>
        <v>60000</v>
      </c>
      <c r="J53" s="13" t="s">
        <v>80</v>
      </c>
      <c r="K53" s="14">
        <f>C55</f>
        <v>13333.333333333332</v>
      </c>
      <c r="L53" s="14">
        <f>E55</f>
        <v>26666.666666666664</v>
      </c>
    </row>
    <row r="54" spans="1:12" x14ac:dyDescent="0.25">
      <c r="A54" s="13" t="s">
        <v>54</v>
      </c>
      <c r="B54" s="13">
        <f>K2</f>
        <v>5</v>
      </c>
      <c r="C54" s="14">
        <f>B54*E46</f>
        <v>16666.666666666668</v>
      </c>
      <c r="D54" s="13">
        <f>L2</f>
        <v>10</v>
      </c>
      <c r="E54" s="14">
        <f>D54*E46</f>
        <v>33333.333333333336</v>
      </c>
      <c r="F54" s="14">
        <f>C54+E54</f>
        <v>50000</v>
      </c>
      <c r="J54" s="13" t="s">
        <v>81</v>
      </c>
      <c r="K54" s="14">
        <f>C56</f>
        <v>60000</v>
      </c>
      <c r="L54" s="14">
        <f>E56</f>
        <v>90000</v>
      </c>
    </row>
    <row r="55" spans="1:12" x14ac:dyDescent="0.25">
      <c r="A55" s="13" t="s">
        <v>10</v>
      </c>
      <c r="B55" s="13">
        <f>K2</f>
        <v>5</v>
      </c>
      <c r="C55" s="14">
        <f>B55*E47</f>
        <v>13333.333333333332</v>
      </c>
      <c r="D55" s="13">
        <f>L2</f>
        <v>10</v>
      </c>
      <c r="E55" s="14">
        <f>D55*E47</f>
        <v>26666.666666666664</v>
      </c>
      <c r="F55" s="14">
        <f>C55+E55</f>
        <v>40000</v>
      </c>
      <c r="J55" s="13" t="s">
        <v>82</v>
      </c>
      <c r="K55" s="14">
        <f>SUM(K51:K54)</f>
        <v>110000</v>
      </c>
      <c r="L55" s="14">
        <f>SUM(L51:L54)</f>
        <v>190000</v>
      </c>
    </row>
    <row r="56" spans="1:12" x14ac:dyDescent="0.25">
      <c r="A56" s="13" t="s">
        <v>11</v>
      </c>
      <c r="B56" s="13">
        <f>K3</f>
        <v>4000</v>
      </c>
      <c r="C56" s="14">
        <f>B56*E48</f>
        <v>60000</v>
      </c>
      <c r="D56" s="13">
        <f>L3</f>
        <v>6000</v>
      </c>
      <c r="E56" s="14">
        <f>D56*E48</f>
        <v>90000</v>
      </c>
      <c r="F56" s="14">
        <f>C56+E56</f>
        <v>150000</v>
      </c>
      <c r="J56" s="13" t="s">
        <v>83</v>
      </c>
      <c r="K56" s="14">
        <f>K55/K46</f>
        <v>9.1666666666666661</v>
      </c>
      <c r="L56" s="14">
        <f>L55/L46</f>
        <v>47.5</v>
      </c>
    </row>
    <row r="57" spans="1:12" x14ac:dyDescent="0.25">
      <c r="J57" s="13" t="s">
        <v>84</v>
      </c>
      <c r="K57" s="14">
        <f>K56+K50</f>
        <v>39.166666666666664</v>
      </c>
      <c r="L57" s="14">
        <f>L56+L50</f>
        <v>78.5</v>
      </c>
    </row>
    <row r="58" spans="1:12" s="16" customFormat="1" x14ac:dyDescent="0.25">
      <c r="J58" s="13" t="s">
        <v>87</v>
      </c>
      <c r="K58" s="14">
        <f>K45-K57</f>
        <v>40.833333333333336</v>
      </c>
      <c r="L58" s="14">
        <f>L45-L57</f>
        <v>16.5</v>
      </c>
    </row>
    <row r="59" spans="1:12" x14ac:dyDescent="0.25">
      <c r="A59" s="60"/>
      <c r="B59" s="63" t="s">
        <v>66</v>
      </c>
      <c r="C59" s="63"/>
      <c r="J59" s="13" t="s">
        <v>85</v>
      </c>
      <c r="K59" s="14">
        <f>K58*K46</f>
        <v>490000</v>
      </c>
      <c r="L59" s="14">
        <f>L58*L46</f>
        <v>66000</v>
      </c>
    </row>
    <row r="60" spans="1:12" x14ac:dyDescent="0.25">
      <c r="A60" s="61"/>
      <c r="B60" s="55" t="s">
        <v>67</v>
      </c>
      <c r="C60" s="55"/>
      <c r="J60" s="13" t="s">
        <v>86</v>
      </c>
      <c r="K60" s="43">
        <f>B49</f>
        <v>200000</v>
      </c>
      <c r="L60" s="44"/>
    </row>
    <row r="61" spans="1:12" x14ac:dyDescent="0.25">
      <c r="A61" s="62"/>
      <c r="B61" s="32" t="s">
        <v>0</v>
      </c>
      <c r="C61" s="32" t="s">
        <v>1</v>
      </c>
      <c r="J61" s="13" t="s">
        <v>52</v>
      </c>
      <c r="K61" s="43">
        <f>B62</f>
        <v>89750</v>
      </c>
      <c r="L61" s="43"/>
    </row>
    <row r="62" spans="1:12" x14ac:dyDescent="0.25">
      <c r="A62" s="13" t="s">
        <v>68</v>
      </c>
      <c r="B62" s="43">
        <f>P6</f>
        <v>89750</v>
      </c>
      <c r="C62" s="44"/>
      <c r="J62" s="40" t="s">
        <v>38</v>
      </c>
      <c r="K62" s="45">
        <f>(K59)+(L59)-(K60)-(K61)</f>
        <v>266250</v>
      </c>
      <c r="L62" s="46"/>
    </row>
    <row r="63" spans="1:12" x14ac:dyDescent="0.25">
      <c r="A63" s="13" t="s">
        <v>69</v>
      </c>
      <c r="B63" s="13">
        <f>B4</f>
        <v>12000</v>
      </c>
      <c r="C63" s="13">
        <f>C4</f>
        <v>4000</v>
      </c>
    </row>
    <row r="64" spans="1:12" x14ac:dyDescent="0.25">
      <c r="A64" s="13" t="s">
        <v>70</v>
      </c>
      <c r="B64" s="64">
        <f>SUM(B63:C63)</f>
        <v>16000</v>
      </c>
      <c r="C64" s="64"/>
    </row>
    <row r="65" spans="1:3" x14ac:dyDescent="0.25">
      <c r="A65" s="13" t="s">
        <v>71</v>
      </c>
      <c r="B65" s="43">
        <f>B62/B64</f>
        <v>5.609375</v>
      </c>
      <c r="C65" s="44"/>
    </row>
    <row r="66" spans="1:3" x14ac:dyDescent="0.25">
      <c r="A66" s="13" t="s">
        <v>72</v>
      </c>
      <c r="B66" s="14">
        <f>B65</f>
        <v>5.609375</v>
      </c>
      <c r="C66" s="14">
        <f>B65</f>
        <v>5.609375</v>
      </c>
    </row>
    <row r="67" spans="1:3" x14ac:dyDescent="0.25">
      <c r="A67" s="13" t="s">
        <v>73</v>
      </c>
      <c r="B67" s="14">
        <f>B66*B63</f>
        <v>67312.5</v>
      </c>
      <c r="C67" s="14">
        <f>C66*C63</f>
        <v>22437.5</v>
      </c>
    </row>
    <row r="69" spans="1:3" x14ac:dyDescent="0.25">
      <c r="A69" s="41" t="s">
        <v>88</v>
      </c>
      <c r="B69" s="37" t="s">
        <v>0</v>
      </c>
      <c r="C69" s="37" t="s">
        <v>1</v>
      </c>
    </row>
    <row r="70" spans="1:3" x14ac:dyDescent="0.25">
      <c r="A70" s="42"/>
      <c r="B70" s="37" t="s">
        <v>99</v>
      </c>
      <c r="C70" s="37" t="s">
        <v>99</v>
      </c>
    </row>
    <row r="71" spans="1:3" x14ac:dyDescent="0.25">
      <c r="A71" s="13" t="s">
        <v>5</v>
      </c>
      <c r="B71" s="14">
        <f>B5</f>
        <v>80</v>
      </c>
      <c r="C71" s="14">
        <f>C5</f>
        <v>95</v>
      </c>
    </row>
    <row r="72" spans="1:3" x14ac:dyDescent="0.25">
      <c r="A72" s="13" t="s">
        <v>36</v>
      </c>
      <c r="B72" s="13">
        <f>B4</f>
        <v>12000</v>
      </c>
      <c r="C72" s="13">
        <f>C4</f>
        <v>4000</v>
      </c>
    </row>
    <row r="73" spans="1:3" x14ac:dyDescent="0.25">
      <c r="A73" s="13" t="s">
        <v>39</v>
      </c>
      <c r="B73" s="14">
        <f>B72*B71</f>
        <v>960000</v>
      </c>
      <c r="C73" s="14">
        <f>C72*C71</f>
        <v>380000</v>
      </c>
    </row>
    <row r="74" spans="1:3" x14ac:dyDescent="0.25">
      <c r="A74" s="13" t="s">
        <v>40</v>
      </c>
      <c r="B74" s="14">
        <f>B2</f>
        <v>20</v>
      </c>
      <c r="C74" s="14">
        <f>C2</f>
        <v>25</v>
      </c>
    </row>
    <row r="75" spans="1:3" x14ac:dyDescent="0.25">
      <c r="A75" s="13" t="s">
        <v>89</v>
      </c>
      <c r="B75" s="14">
        <f>B3</f>
        <v>10</v>
      </c>
      <c r="C75" s="14">
        <f>C3</f>
        <v>6</v>
      </c>
    </row>
    <row r="76" spans="1:3" x14ac:dyDescent="0.25">
      <c r="A76" s="40" t="s">
        <v>90</v>
      </c>
      <c r="B76" s="35">
        <f>SUM(B74:B75)</f>
        <v>30</v>
      </c>
      <c r="C76" s="35">
        <f>SUM(C74:C75)</f>
        <v>31</v>
      </c>
    </row>
    <row r="77" spans="1:3" x14ac:dyDescent="0.25">
      <c r="A77" s="13" t="s">
        <v>44</v>
      </c>
      <c r="B77" s="14">
        <f>B71-B76</f>
        <v>50</v>
      </c>
      <c r="C77" s="14">
        <f>C71-C76</f>
        <v>64</v>
      </c>
    </row>
    <row r="78" spans="1:3" x14ac:dyDescent="0.25">
      <c r="A78" s="13" t="s">
        <v>45</v>
      </c>
      <c r="B78" s="14">
        <f>B77*B72</f>
        <v>600000</v>
      </c>
      <c r="C78" s="14">
        <f>C77*C72</f>
        <v>256000</v>
      </c>
    </row>
    <row r="79" spans="1:3" x14ac:dyDescent="0.25">
      <c r="A79" s="13" t="s">
        <v>91</v>
      </c>
      <c r="B79" s="14">
        <f>B21</f>
        <v>416666.66666666669</v>
      </c>
      <c r="C79" s="14">
        <f>C21</f>
        <v>83333.333333333343</v>
      </c>
    </row>
    <row r="80" spans="1:3" x14ac:dyDescent="0.25">
      <c r="A80" s="13" t="s">
        <v>47</v>
      </c>
      <c r="B80" s="14">
        <f>B79/B72</f>
        <v>34.722222222222221</v>
      </c>
      <c r="C80" s="14">
        <f>C79/C72</f>
        <v>20.833333333333336</v>
      </c>
    </row>
    <row r="81" spans="1:5" x14ac:dyDescent="0.25">
      <c r="A81" s="40" t="s">
        <v>92</v>
      </c>
      <c r="B81" s="35">
        <f>B80+B76</f>
        <v>64.722222222222229</v>
      </c>
      <c r="C81" s="35">
        <f>C80+C76</f>
        <v>51.833333333333336</v>
      </c>
    </row>
    <row r="82" spans="1:5" x14ac:dyDescent="0.25">
      <c r="A82" s="13" t="s">
        <v>93</v>
      </c>
      <c r="B82" s="14">
        <f>B71-B81</f>
        <v>15.277777777777771</v>
      </c>
      <c r="C82" s="14">
        <f>C71-C81</f>
        <v>43.166666666666664</v>
      </c>
    </row>
    <row r="83" spans="1:5" x14ac:dyDescent="0.25">
      <c r="A83" s="13" t="s">
        <v>94</v>
      </c>
      <c r="B83" s="14">
        <f>B82*B72</f>
        <v>183333.33333333326</v>
      </c>
      <c r="C83" s="14">
        <f>C82*C72</f>
        <v>172666.66666666666</v>
      </c>
    </row>
    <row r="84" spans="1:5" x14ac:dyDescent="0.25">
      <c r="A84" s="13" t="s">
        <v>95</v>
      </c>
      <c r="B84" s="14">
        <f>B67</f>
        <v>67312.5</v>
      </c>
      <c r="C84" s="14">
        <f>C67</f>
        <v>22437.5</v>
      </c>
    </row>
    <row r="85" spans="1:5" x14ac:dyDescent="0.25">
      <c r="A85" s="13" t="s">
        <v>96</v>
      </c>
      <c r="B85" s="14">
        <f>B84/B72</f>
        <v>5.609375</v>
      </c>
      <c r="C85" s="14">
        <f>C84/C72</f>
        <v>5.609375</v>
      </c>
    </row>
    <row r="86" spans="1:5" x14ac:dyDescent="0.25">
      <c r="A86" s="40" t="s">
        <v>97</v>
      </c>
      <c r="B86" s="35">
        <f>B81+B85</f>
        <v>70.331597222222229</v>
      </c>
      <c r="C86" s="35">
        <f>C81+C85</f>
        <v>57.442708333333336</v>
      </c>
    </row>
    <row r="87" spans="1:5" x14ac:dyDescent="0.25">
      <c r="A87" s="13" t="s">
        <v>93</v>
      </c>
      <c r="B87" s="14">
        <f>B71-B86</f>
        <v>9.6684027777777715</v>
      </c>
      <c r="C87" s="14">
        <f>C71-C86</f>
        <v>37.557291666666664</v>
      </c>
    </row>
    <row r="88" spans="1:5" x14ac:dyDescent="0.25">
      <c r="A88" s="13" t="s">
        <v>98</v>
      </c>
      <c r="B88" s="14">
        <f>B87*B72</f>
        <v>116020.83333333326</v>
      </c>
      <c r="C88" s="14">
        <f>C87*C72</f>
        <v>150229.16666666666</v>
      </c>
    </row>
    <row r="89" spans="1:5" x14ac:dyDescent="0.25">
      <c r="A89" s="13" t="s">
        <v>52</v>
      </c>
      <c r="B89" s="44">
        <v>0</v>
      </c>
      <c r="C89" s="44"/>
    </row>
    <row r="90" spans="1:5" x14ac:dyDescent="0.25">
      <c r="A90" s="13" t="s">
        <v>38</v>
      </c>
      <c r="B90" s="43">
        <f>B88+C88</f>
        <v>266249.99999999988</v>
      </c>
      <c r="C90" s="44"/>
    </row>
    <row r="92" spans="1:5" x14ac:dyDescent="0.25">
      <c r="A92" s="39" t="s">
        <v>61</v>
      </c>
      <c r="B92" s="39" t="s">
        <v>55</v>
      </c>
      <c r="C92" s="39" t="s">
        <v>100</v>
      </c>
      <c r="D92" s="39" t="s">
        <v>101</v>
      </c>
      <c r="E92" s="39" t="s">
        <v>102</v>
      </c>
    </row>
    <row r="93" spans="1:5" x14ac:dyDescent="0.25">
      <c r="A93" s="13" t="s">
        <v>103</v>
      </c>
      <c r="B93" s="14">
        <f>P2</f>
        <v>15000</v>
      </c>
      <c r="C93" s="7" t="s">
        <v>22</v>
      </c>
      <c r="D93" s="38">
        <f>U2</f>
        <v>20</v>
      </c>
      <c r="E93" s="14">
        <f>B93/D93</f>
        <v>750</v>
      </c>
    </row>
    <row r="94" spans="1:5" x14ac:dyDescent="0.25">
      <c r="A94" s="13" t="s">
        <v>19</v>
      </c>
      <c r="B94" s="14">
        <f>P3</f>
        <v>35000</v>
      </c>
      <c r="C94" s="7" t="s">
        <v>23</v>
      </c>
      <c r="D94" s="38">
        <f>U3</f>
        <v>20</v>
      </c>
      <c r="E94" s="14">
        <f>B94/D94</f>
        <v>1750</v>
      </c>
    </row>
    <row r="95" spans="1:5" x14ac:dyDescent="0.25">
      <c r="A95" s="13" t="s">
        <v>20</v>
      </c>
      <c r="B95" s="14">
        <f>P4</f>
        <v>9750</v>
      </c>
      <c r="C95" s="7" t="s">
        <v>24</v>
      </c>
      <c r="D95" s="38">
        <f>U4</f>
        <v>150</v>
      </c>
      <c r="E95" s="14">
        <f>B95/D95</f>
        <v>65</v>
      </c>
    </row>
    <row r="96" spans="1:5" x14ac:dyDescent="0.25">
      <c r="A96" s="13" t="s">
        <v>21</v>
      </c>
      <c r="B96" s="14">
        <f>P5</f>
        <v>30000</v>
      </c>
      <c r="C96" s="7" t="s">
        <v>25</v>
      </c>
      <c r="D96" s="38">
        <f>U5</f>
        <v>20</v>
      </c>
      <c r="E96" s="14">
        <f>B96/D96</f>
        <v>1500</v>
      </c>
    </row>
    <row r="97" spans="1:6" x14ac:dyDescent="0.25">
      <c r="A97" s="65" t="s">
        <v>13</v>
      </c>
      <c r="B97" s="35">
        <f>SUM(B93:B96)</f>
        <v>89750</v>
      </c>
    </row>
    <row r="99" spans="1:6" x14ac:dyDescent="0.25">
      <c r="A99" s="39" t="s">
        <v>61</v>
      </c>
      <c r="B99" s="39" t="s">
        <v>62</v>
      </c>
      <c r="C99" s="39" t="s">
        <v>104</v>
      </c>
      <c r="D99" s="39" t="s">
        <v>64</v>
      </c>
      <c r="E99" s="39" t="s">
        <v>65</v>
      </c>
      <c r="F99" s="39" t="s">
        <v>13</v>
      </c>
    </row>
    <row r="100" spans="1:6" x14ac:dyDescent="0.25">
      <c r="A100" s="13" t="s">
        <v>103</v>
      </c>
      <c r="B100" s="38">
        <f>S2</f>
        <v>8</v>
      </c>
      <c r="C100" s="14">
        <f>B100*E93</f>
        <v>6000</v>
      </c>
      <c r="D100" s="38">
        <f>T2</f>
        <v>12</v>
      </c>
      <c r="E100" s="14">
        <f>D100*E93</f>
        <v>9000</v>
      </c>
      <c r="F100" s="14">
        <f>C100+E100</f>
        <v>15000</v>
      </c>
    </row>
    <row r="101" spans="1:6" x14ac:dyDescent="0.25">
      <c r="A101" s="13" t="s">
        <v>19</v>
      </c>
      <c r="B101" s="38">
        <f>S3</f>
        <v>8</v>
      </c>
      <c r="C101" s="14">
        <f>B101*E94</f>
        <v>14000</v>
      </c>
      <c r="D101" s="38">
        <f>T3</f>
        <v>12</v>
      </c>
      <c r="E101" s="14">
        <f>D101*E94</f>
        <v>21000</v>
      </c>
      <c r="F101" s="14">
        <f>C101+E101</f>
        <v>35000</v>
      </c>
    </row>
    <row r="102" spans="1:6" x14ac:dyDescent="0.25">
      <c r="A102" s="13" t="s">
        <v>20</v>
      </c>
      <c r="B102" s="38">
        <f>S4</f>
        <v>50</v>
      </c>
      <c r="C102" s="14">
        <f>B102*E95</f>
        <v>3250</v>
      </c>
      <c r="D102" s="38">
        <f>T4</f>
        <v>100</v>
      </c>
      <c r="E102" s="14">
        <f>D102*E95</f>
        <v>6500</v>
      </c>
      <c r="F102" s="14">
        <f>C102+E102</f>
        <v>9750</v>
      </c>
    </row>
    <row r="103" spans="1:6" x14ac:dyDescent="0.25">
      <c r="A103" s="13" t="s">
        <v>21</v>
      </c>
      <c r="B103" s="38">
        <f>S5</f>
        <v>8</v>
      </c>
      <c r="C103" s="14">
        <f>B103*E96</f>
        <v>12000</v>
      </c>
      <c r="D103" s="38">
        <f>T5</f>
        <v>12</v>
      </c>
      <c r="E103" s="14">
        <f>D103*E96</f>
        <v>18000</v>
      </c>
      <c r="F103" s="14">
        <f>C103+E103</f>
        <v>30000</v>
      </c>
    </row>
    <row r="104" spans="1:6" x14ac:dyDescent="0.25">
      <c r="A104" s="13"/>
      <c r="B104" s="13"/>
      <c r="C104" s="13"/>
      <c r="D104" s="13"/>
      <c r="E104" s="13"/>
      <c r="F104" s="35">
        <f>SUM(F100:F103)</f>
        <v>89750</v>
      </c>
    </row>
    <row r="106" spans="1:6" x14ac:dyDescent="0.25">
      <c r="A106" s="68" t="s">
        <v>105</v>
      </c>
      <c r="B106" s="68" t="s">
        <v>0</v>
      </c>
      <c r="C106" s="68" t="s">
        <v>1</v>
      </c>
    </row>
    <row r="107" spans="1:6" x14ac:dyDescent="0.25">
      <c r="A107" s="66"/>
      <c r="B107" s="66"/>
      <c r="C107" s="66"/>
    </row>
    <row r="108" spans="1:6" x14ac:dyDescent="0.25">
      <c r="A108" s="20" t="s">
        <v>5</v>
      </c>
      <c r="B108" s="22">
        <f>B5</f>
        <v>80</v>
      </c>
      <c r="C108" s="22">
        <f>C5</f>
        <v>95</v>
      </c>
    </row>
    <row r="109" spans="1:6" x14ac:dyDescent="0.25">
      <c r="A109" s="20" t="s">
        <v>36</v>
      </c>
      <c r="B109" s="38">
        <f>B4</f>
        <v>12000</v>
      </c>
      <c r="C109" s="38">
        <f>C4</f>
        <v>4000</v>
      </c>
    </row>
    <row r="110" spans="1:6" x14ac:dyDescent="0.25">
      <c r="A110" s="20" t="s">
        <v>39</v>
      </c>
      <c r="B110" s="22">
        <f>B109*B108</f>
        <v>960000</v>
      </c>
      <c r="C110" s="22">
        <f>C109*C108</f>
        <v>380000</v>
      </c>
    </row>
    <row r="111" spans="1:6" x14ac:dyDescent="0.25">
      <c r="A111" s="20" t="s">
        <v>40</v>
      </c>
      <c r="B111" s="22">
        <f>B2</f>
        <v>20</v>
      </c>
      <c r="C111" s="22">
        <f>C2</f>
        <v>25</v>
      </c>
    </row>
    <row r="112" spans="1:6" x14ac:dyDescent="0.25">
      <c r="A112" s="20" t="s">
        <v>41</v>
      </c>
      <c r="B112" s="22">
        <f>B3</f>
        <v>10</v>
      </c>
      <c r="C112" s="22">
        <f>C3</f>
        <v>6</v>
      </c>
    </row>
    <row r="113" spans="1:3" x14ac:dyDescent="0.25">
      <c r="A113" s="67" t="s">
        <v>77</v>
      </c>
      <c r="B113" s="25">
        <f>SUM(B111:B112)</f>
        <v>30</v>
      </c>
      <c r="C113" s="25">
        <f>SUM(C111:C112)</f>
        <v>31</v>
      </c>
    </row>
    <row r="114" spans="1:3" x14ac:dyDescent="0.25">
      <c r="A114" s="20" t="s">
        <v>78</v>
      </c>
      <c r="B114" s="22">
        <f>C53</f>
        <v>20000</v>
      </c>
      <c r="C114" s="22">
        <f>E53</f>
        <v>40000</v>
      </c>
    </row>
    <row r="115" spans="1:3" x14ac:dyDescent="0.25">
      <c r="A115" s="20" t="s">
        <v>79</v>
      </c>
      <c r="B115" s="22">
        <f>C54</f>
        <v>16666.666666666668</v>
      </c>
      <c r="C115" s="22">
        <f>E54</f>
        <v>33333.333333333336</v>
      </c>
    </row>
    <row r="116" spans="1:3" x14ac:dyDescent="0.25">
      <c r="A116" s="20" t="s">
        <v>80</v>
      </c>
      <c r="B116" s="22">
        <f>C55</f>
        <v>13333.333333333332</v>
      </c>
      <c r="C116" s="22">
        <f>E55</f>
        <v>26666.666666666664</v>
      </c>
    </row>
    <row r="117" spans="1:3" x14ac:dyDescent="0.25">
      <c r="A117" s="20" t="s">
        <v>81</v>
      </c>
      <c r="B117" s="22">
        <f>C56</f>
        <v>60000</v>
      </c>
      <c r="C117" s="22">
        <f>E56</f>
        <v>90000</v>
      </c>
    </row>
    <row r="118" spans="1:3" x14ac:dyDescent="0.25">
      <c r="A118" s="20" t="s">
        <v>115</v>
      </c>
      <c r="B118" s="22">
        <f>K55</f>
        <v>110000</v>
      </c>
      <c r="C118" s="22">
        <f>L55</f>
        <v>190000</v>
      </c>
    </row>
    <row r="119" spans="1:3" x14ac:dyDescent="0.25">
      <c r="A119" s="20" t="s">
        <v>116</v>
      </c>
      <c r="B119" s="22">
        <f>K56</f>
        <v>9.1666666666666661</v>
      </c>
      <c r="C119" s="22">
        <f>L56</f>
        <v>47.5</v>
      </c>
    </row>
    <row r="120" spans="1:3" x14ac:dyDescent="0.25">
      <c r="A120" s="67" t="s">
        <v>117</v>
      </c>
      <c r="B120" s="25">
        <f>B119+B113</f>
        <v>39.166666666666664</v>
      </c>
      <c r="C120" s="25">
        <f>C119+C113</f>
        <v>78.5</v>
      </c>
    </row>
    <row r="121" spans="1:3" x14ac:dyDescent="0.25">
      <c r="A121" s="20" t="s">
        <v>118</v>
      </c>
      <c r="B121" s="22">
        <f>B108-B120</f>
        <v>40.833333333333336</v>
      </c>
      <c r="C121" s="22">
        <f>C108-C120</f>
        <v>16.5</v>
      </c>
    </row>
    <row r="122" spans="1:3" x14ac:dyDescent="0.25">
      <c r="A122" s="20" t="s">
        <v>94</v>
      </c>
      <c r="B122" s="22">
        <f>B121*B109</f>
        <v>490000</v>
      </c>
      <c r="C122" s="22">
        <f>C121*C109</f>
        <v>66000</v>
      </c>
    </row>
    <row r="123" spans="1:3" x14ac:dyDescent="0.25">
      <c r="A123" s="20" t="s">
        <v>119</v>
      </c>
      <c r="B123" s="22">
        <f>C100</f>
        <v>6000</v>
      </c>
      <c r="C123" s="22">
        <f>E100</f>
        <v>9000</v>
      </c>
    </row>
    <row r="124" spans="1:3" x14ac:dyDescent="0.25">
      <c r="A124" s="20" t="s">
        <v>120</v>
      </c>
      <c r="B124" s="22">
        <f>C101</f>
        <v>14000</v>
      </c>
      <c r="C124" s="22">
        <f>E101</f>
        <v>21000</v>
      </c>
    </row>
    <row r="125" spans="1:3" x14ac:dyDescent="0.25">
      <c r="A125" s="20" t="s">
        <v>121</v>
      </c>
      <c r="B125" s="22">
        <f>C102</f>
        <v>3250</v>
      </c>
      <c r="C125" s="22">
        <f>E102</f>
        <v>6500</v>
      </c>
    </row>
    <row r="126" spans="1:3" x14ac:dyDescent="0.25">
      <c r="A126" s="20" t="s">
        <v>122</v>
      </c>
      <c r="B126" s="22">
        <f>C103</f>
        <v>12000</v>
      </c>
      <c r="C126" s="22">
        <f>E103</f>
        <v>18000</v>
      </c>
    </row>
    <row r="127" spans="1:3" x14ac:dyDescent="0.25">
      <c r="A127" s="20" t="s">
        <v>123</v>
      </c>
      <c r="B127" s="22">
        <f>SUM(B123:B126)</f>
        <v>35250</v>
      </c>
      <c r="C127" s="22">
        <f>SUM(C123:C126)</f>
        <v>54500</v>
      </c>
    </row>
    <row r="128" spans="1:3" x14ac:dyDescent="0.25">
      <c r="A128" s="20" t="s">
        <v>124</v>
      </c>
      <c r="B128" s="22">
        <f>B127/B109</f>
        <v>2.9375</v>
      </c>
      <c r="C128" s="22">
        <f>C127/C109</f>
        <v>13.625</v>
      </c>
    </row>
    <row r="129" spans="1:4" x14ac:dyDescent="0.25">
      <c r="A129" s="67" t="s">
        <v>125</v>
      </c>
      <c r="B129" s="25">
        <f>B128+B120</f>
        <v>42.104166666666664</v>
      </c>
      <c r="C129" s="25">
        <f>C128+C120</f>
        <v>92.125</v>
      </c>
    </row>
    <row r="130" spans="1:4" x14ac:dyDescent="0.25">
      <c r="A130" s="20" t="s">
        <v>126</v>
      </c>
      <c r="B130" s="22">
        <f>B108-B129</f>
        <v>37.895833333333336</v>
      </c>
      <c r="C130" s="22">
        <f>C108-C129</f>
        <v>2.875</v>
      </c>
    </row>
    <row r="131" spans="1:4" x14ac:dyDescent="0.25">
      <c r="A131" s="20" t="s">
        <v>127</v>
      </c>
      <c r="B131" s="22">
        <f>B130*B109</f>
        <v>454750</v>
      </c>
      <c r="C131" s="22">
        <f>C130*C109</f>
        <v>11500</v>
      </c>
    </row>
    <row r="132" spans="1:4" x14ac:dyDescent="0.25">
      <c r="A132" s="20" t="s">
        <v>86</v>
      </c>
      <c r="B132" s="69">
        <f>B49</f>
        <v>200000</v>
      </c>
      <c r="C132" s="70"/>
    </row>
    <row r="133" spans="1:4" x14ac:dyDescent="0.25">
      <c r="A133" s="20" t="s">
        <v>128</v>
      </c>
      <c r="B133" s="71">
        <v>0</v>
      </c>
      <c r="C133" s="57"/>
    </row>
    <row r="134" spans="1:4" x14ac:dyDescent="0.25">
      <c r="A134" s="67" t="s">
        <v>38</v>
      </c>
      <c r="B134" s="72">
        <f>(B131)+(C131)-(B132)-(B133)</f>
        <v>266250</v>
      </c>
      <c r="C134" s="73"/>
    </row>
    <row r="136" spans="1:4" x14ac:dyDescent="0.25">
      <c r="A136" s="39" t="s">
        <v>106</v>
      </c>
      <c r="B136" s="74"/>
      <c r="C136" s="39" t="s">
        <v>0</v>
      </c>
      <c r="D136" s="39" t="s">
        <v>1</v>
      </c>
    </row>
    <row r="137" spans="1:4" x14ac:dyDescent="0.25">
      <c r="A137" s="75" t="s">
        <v>42</v>
      </c>
      <c r="B137" s="30" t="s">
        <v>107</v>
      </c>
      <c r="C137" s="76">
        <f>B76</f>
        <v>30</v>
      </c>
      <c r="D137" s="76">
        <f>C76</f>
        <v>31</v>
      </c>
    </row>
    <row r="138" spans="1:4" x14ac:dyDescent="0.25">
      <c r="A138" s="75"/>
      <c r="B138" s="30" t="s">
        <v>44</v>
      </c>
      <c r="C138" s="76">
        <f>B77</f>
        <v>50</v>
      </c>
      <c r="D138" s="76">
        <f>C77</f>
        <v>64</v>
      </c>
    </row>
    <row r="139" spans="1:4" x14ac:dyDescent="0.25">
      <c r="A139" s="75"/>
      <c r="B139" s="30" t="s">
        <v>45</v>
      </c>
      <c r="C139" s="76">
        <f>B78</f>
        <v>600000</v>
      </c>
      <c r="D139" s="76">
        <f>C78</f>
        <v>256000</v>
      </c>
    </row>
    <row r="140" spans="1:4" x14ac:dyDescent="0.25">
      <c r="A140" s="75" t="s">
        <v>108</v>
      </c>
      <c r="B140" s="30" t="s">
        <v>109</v>
      </c>
      <c r="C140" s="76">
        <f>B38</f>
        <v>64.722222222222229</v>
      </c>
      <c r="D140" s="76">
        <f>C38</f>
        <v>51.833333333333336</v>
      </c>
    </row>
    <row r="141" spans="1:4" x14ac:dyDescent="0.25">
      <c r="A141" s="75"/>
      <c r="B141" s="30" t="s">
        <v>50</v>
      </c>
      <c r="C141" s="76">
        <f>B39</f>
        <v>15.277777777777771</v>
      </c>
      <c r="D141" s="76">
        <f>C39</f>
        <v>43.166666666666664</v>
      </c>
    </row>
    <row r="142" spans="1:4" x14ac:dyDescent="0.25">
      <c r="A142" s="75"/>
      <c r="B142" s="30" t="s">
        <v>85</v>
      </c>
      <c r="C142" s="76">
        <f>B40</f>
        <v>183333.33333333326</v>
      </c>
      <c r="D142" s="76">
        <f>C40</f>
        <v>172666.66666666666</v>
      </c>
    </row>
    <row r="143" spans="1:4" x14ac:dyDescent="0.25">
      <c r="A143" s="75" t="s">
        <v>110</v>
      </c>
      <c r="B143" s="77" t="s">
        <v>111</v>
      </c>
      <c r="C143" s="76">
        <f>B120</f>
        <v>39.166666666666664</v>
      </c>
      <c r="D143" s="76">
        <f>C120</f>
        <v>78.5</v>
      </c>
    </row>
    <row r="144" spans="1:4" x14ac:dyDescent="0.25">
      <c r="A144" s="75"/>
      <c r="B144" s="30" t="s">
        <v>50</v>
      </c>
      <c r="C144" s="76">
        <f>B121</f>
        <v>40.833333333333336</v>
      </c>
      <c r="D144" s="76">
        <f>C121</f>
        <v>16.5</v>
      </c>
    </row>
    <row r="145" spans="1:4" x14ac:dyDescent="0.25">
      <c r="A145" s="75"/>
      <c r="B145" s="30" t="s">
        <v>85</v>
      </c>
      <c r="C145" s="76">
        <f>B122</f>
        <v>490000</v>
      </c>
      <c r="D145" s="76">
        <f>C122</f>
        <v>66000</v>
      </c>
    </row>
    <row r="146" spans="1:4" x14ac:dyDescent="0.25">
      <c r="A146" s="75" t="s">
        <v>88</v>
      </c>
      <c r="B146" s="77" t="s">
        <v>112</v>
      </c>
      <c r="C146" s="76">
        <f>B86</f>
        <v>70.331597222222229</v>
      </c>
      <c r="D146" s="76">
        <f>C86</f>
        <v>57.442708333333336</v>
      </c>
    </row>
    <row r="147" spans="1:4" x14ac:dyDescent="0.25">
      <c r="A147" s="75"/>
      <c r="B147" s="30" t="s">
        <v>50</v>
      </c>
      <c r="C147" s="76">
        <f>B87</f>
        <v>9.6684027777777715</v>
      </c>
      <c r="D147" s="76">
        <f>C87</f>
        <v>37.557291666666664</v>
      </c>
    </row>
    <row r="148" spans="1:4" x14ac:dyDescent="0.25">
      <c r="A148" s="75"/>
      <c r="B148" s="30" t="s">
        <v>85</v>
      </c>
      <c r="C148" s="76">
        <f>B88</f>
        <v>116020.83333333326</v>
      </c>
      <c r="D148" s="76">
        <f>C88</f>
        <v>150229.16666666666</v>
      </c>
    </row>
    <row r="149" spans="1:4" x14ac:dyDescent="0.25">
      <c r="A149" s="75" t="s">
        <v>113</v>
      </c>
      <c r="B149" s="30" t="s">
        <v>114</v>
      </c>
      <c r="C149" s="76">
        <f>B129</f>
        <v>42.104166666666664</v>
      </c>
      <c r="D149" s="76">
        <f>C129</f>
        <v>92.125</v>
      </c>
    </row>
    <row r="150" spans="1:4" x14ac:dyDescent="0.25">
      <c r="A150" s="75"/>
      <c r="B150" s="30" t="s">
        <v>50</v>
      </c>
      <c r="C150" s="76">
        <f>B130</f>
        <v>37.895833333333336</v>
      </c>
      <c r="D150" s="76">
        <f>C130</f>
        <v>2.875</v>
      </c>
    </row>
    <row r="151" spans="1:4" x14ac:dyDescent="0.25">
      <c r="A151" s="75"/>
      <c r="B151" s="30" t="s">
        <v>85</v>
      </c>
      <c r="C151" s="76">
        <f>B131</f>
        <v>454750</v>
      </c>
      <c r="D151" s="76">
        <f>C131</f>
        <v>11500</v>
      </c>
    </row>
  </sheetData>
  <mergeCells count="35">
    <mergeCell ref="A149:A151"/>
    <mergeCell ref="A143:A145"/>
    <mergeCell ref="A146:A148"/>
    <mergeCell ref="A140:A142"/>
    <mergeCell ref="A137:A139"/>
    <mergeCell ref="B132:C132"/>
    <mergeCell ref="B133:C133"/>
    <mergeCell ref="B134:C134"/>
    <mergeCell ref="B17:C17"/>
    <mergeCell ref="A59:A61"/>
    <mergeCell ref="B59:C59"/>
    <mergeCell ref="B60:C60"/>
    <mergeCell ref="B62:C62"/>
    <mergeCell ref="B90:C90"/>
    <mergeCell ref="A11:A13"/>
    <mergeCell ref="E1:H1"/>
    <mergeCell ref="B12:C12"/>
    <mergeCell ref="E7:G7"/>
    <mergeCell ref="E2:G2"/>
    <mergeCell ref="E3:G3"/>
    <mergeCell ref="E4:G4"/>
    <mergeCell ref="E5:G5"/>
    <mergeCell ref="E6:G6"/>
    <mergeCell ref="B11:C11"/>
    <mergeCell ref="B65:C65"/>
    <mergeCell ref="B41:C41"/>
    <mergeCell ref="B42:C42"/>
    <mergeCell ref="B14:C14"/>
    <mergeCell ref="B16:C16"/>
    <mergeCell ref="A69:A70"/>
    <mergeCell ref="K60:L60"/>
    <mergeCell ref="K61:L61"/>
    <mergeCell ref="K62:L62"/>
    <mergeCell ref="B89:C89"/>
    <mergeCell ref="B64:C64"/>
  </mergeCells>
  <pageMargins left="0.511811024" right="0.511811024" top="0.78740157499999996" bottom="0.78740157499999996" header="0.31496062000000002" footer="0.31496062000000002"/>
  <ignoredErrors>
    <ignoredError sqref="B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Ivina</dc:creator>
  <cp:lastModifiedBy>Ivina</cp:lastModifiedBy>
  <dcterms:created xsi:type="dcterms:W3CDTF">2019-05-27T22:15:51Z</dcterms:created>
  <dcterms:modified xsi:type="dcterms:W3CDTF">2019-05-31T00:41:46Z</dcterms:modified>
</cp:coreProperties>
</file>