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健身自媒体运营\01-谭师减脂计算表\"/>
    </mc:Choice>
  </mc:AlternateContent>
  <bookViews>
    <workbookView windowWidth="24753" windowHeight="10480" activeTab="2"/>
  </bookViews>
  <sheets>
    <sheet name="附表" sheetId="3" r:id="rId1"/>
    <sheet name="食物库（谭师、自选）" sheetId="2" r:id="rId2"/>
    <sheet name="主表" sheetId="1" r:id="rId3"/>
    <sheet name="20260814" sheetId="9" r:id="rId4"/>
    <sheet name="20260815" sheetId="10" r:id="rId5"/>
    <sheet name="右键主表创建副本，即可按日记录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<sst xmlns="http://schemas.openxmlformats.org/spreadsheetml/2006/main" count="296" uniqueCount="119">
  <si>
    <t>谭成义生活化减脂-90天拉锯战</t>
  </si>
  <si>
    <t>男</t>
  </si>
  <si>
    <t>运动量/次数
（每周）</t>
  </si>
  <si>
    <t>碳水
（g/kg体重）</t>
  </si>
  <si>
    <t>蛋白质
（g/kg体重）</t>
  </si>
  <si>
    <t>脂肪
（g/kg体重）</t>
  </si>
  <si>
    <t>2-3小时/2次</t>
  </si>
  <si>
    <t>4-5小时/3次</t>
  </si>
  <si>
    <t>6-7小时/4次</t>
  </si>
  <si>
    <t>8-9小时/5次</t>
  </si>
  <si>
    <t>女</t>
  </si>
  <si>
    <t>目标是减脂，而不是减重！！！</t>
  </si>
  <si>
    <t>提高碳水摄入以提高训练表现，达到更高的代谢水平！</t>
  </si>
  <si>
    <t>不需要刻意去计算代谢，根据性别、体重、每周训练时长、次数直接推算营养摄入！</t>
  </si>
  <si>
    <t>每10天称重并计算摄入、拍身材对比图，过快增加碳水、过慢减少碳水！</t>
  </si>
  <si>
    <t>碳水</t>
  </si>
  <si>
    <t>蛋白质</t>
  </si>
  <si>
    <t>脂肪</t>
  </si>
  <si>
    <t>备注</t>
  </si>
  <si>
    <t>谭-燕麦（干）</t>
  </si>
  <si>
    <t>燕麦植物蛋白，分解后赖氨酸含量极低，但在全蛋同时摄入的前提下
，补足了赖氨酸短板，燕麦的植物蛋白可充分吸收。</t>
  </si>
  <si>
    <t>谭-大米（生）</t>
  </si>
  <si>
    <t>大米+肉蛋鱼虾时，植物蛋白可充分利用。脂肪0.8g，先不算。</t>
  </si>
  <si>
    <t>谭-全蛋（个/44g）</t>
  </si>
  <si>
    <t>全蛋碳水极低，谭师视频中说744，应该是口误。其中蛋白质7，脂肪4，碳水应该是0.4
单个鸡蛋亮氨酸约0.65g，一餐最大化肌肉合成的亮氨酸是2.5g-3g，
建议没有肉的一餐，至少吃4个全蛋。</t>
  </si>
  <si>
    <t>谭-去皮去骨鸡腿（生）</t>
  </si>
  <si>
    <t>鸡腿为运动肌，肌间脂肪相对鸡胸多。谭师没算，4g脂肪。</t>
  </si>
  <si>
    <t>谭-鸡胸肉（生）</t>
  </si>
  <si>
    <t>谭师没算脂肪，1g脂肪。</t>
  </si>
  <si>
    <t>谭-牛肉（生）</t>
  </si>
  <si>
    <t>谭-虾仁（生）</t>
  </si>
  <si>
    <t>谭-龙利鱼（生）</t>
  </si>
  <si>
    <t>谭师没算脂肪，2g</t>
  </si>
  <si>
    <t>谭-巴沙鱼（生）</t>
  </si>
  <si>
    <t>谭师按18算，实际可能只有14，但影响不大。谭师没算脂肪，5g。</t>
  </si>
  <si>
    <t>谭-红薯（生）</t>
  </si>
  <si>
    <t>谭-紫薯（生）</t>
  </si>
  <si>
    <t>谭-土豆（生）</t>
  </si>
  <si>
    <t>谭-贝贝南瓜（生）</t>
  </si>
  <si>
    <t>常规南瓜碳水少，贝贝南瓜个头不大，吃起来像薯类。</t>
  </si>
  <si>
    <t>谭-坚果</t>
  </si>
  <si>
    <t>碳水18、蛋白质18、脂肪60，谭师说先不算，了解就好。</t>
  </si>
  <si>
    <t>谭-橄榄油</t>
  </si>
  <si>
    <t>谭-牛油果油</t>
  </si>
  <si>
    <t>谭-山茶油</t>
  </si>
  <si>
    <t>谭-低芥酸菜籽油</t>
  </si>
  <si>
    <t>谭-猪油</t>
  </si>
  <si>
    <t>谭-牛油</t>
  </si>
  <si>
    <t>谭-蓝莓</t>
  </si>
  <si>
    <t>新手减脂可先不算</t>
  </si>
  <si>
    <t>谭-南瓜籽</t>
  </si>
  <si>
    <t>谭-蔬菜</t>
  </si>
  <si>
    <t>谭师说蔬菜都可以忽略</t>
  </si>
  <si>
    <t>谭-西兰花</t>
  </si>
  <si>
    <t>谭-羽衣甘蓝</t>
  </si>
  <si>
    <t>谭-苋菜</t>
  </si>
  <si>
    <t>谭-菠菜</t>
  </si>
  <si>
    <t>谭-菇类</t>
  </si>
  <si>
    <t>谭-萝卜</t>
  </si>
  <si>
    <t>谭-西红柿</t>
  </si>
  <si>
    <t>谭-彩椒</t>
  </si>
  <si>
    <t>无</t>
  </si>
  <si>
    <t>很多食物中，含量少营养要素的被忽略了
谭师是为了让大家好计算、坚持下去
后续考虑更新精细版</t>
  </si>
  <si>
    <t>自选-熟米饭</t>
  </si>
  <si>
    <t>数据来源-豆包</t>
  </si>
  <si>
    <t>自选-馒头（熟）</t>
  </si>
  <si>
    <t>自选-糙米（生）</t>
  </si>
  <si>
    <t>自选-芋头（生）</t>
  </si>
  <si>
    <t>自选-藜麦（生）</t>
  </si>
  <si>
    <t>自选-猪里脊（生）</t>
  </si>
  <si>
    <t>自选-鳕鱼（生）</t>
  </si>
  <si>
    <t>自选-鸡蛋蛋白（个/30g）</t>
  </si>
  <si>
    <t>自选-豆腐</t>
  </si>
  <si>
    <t>自选-芦笋</t>
  </si>
  <si>
    <t>自选-金针菇</t>
  </si>
  <si>
    <t>自选-苹果</t>
  </si>
  <si>
    <t>自选-牛油果</t>
  </si>
  <si>
    <t>自选-巴旦木</t>
  </si>
  <si>
    <t>自选-香蕉（带皮称）</t>
  </si>
  <si>
    <t>自选-纯牛奶（全脂）</t>
  </si>
  <si>
    <t>自选-牛腩（熟）</t>
  </si>
  <si>
    <t>自选-去皮鸭腿（熟）</t>
  </si>
  <si>
    <t>原作者：谭成义——三个月生活化减脂拉锯战</t>
  </si>
  <si>
    <t>减脂大法师（抖音号：DuanCengGuoYiAo)
免费制作分享</t>
  </si>
  <si>
    <t>粉丝群不定期更新版本
（20260811-V2.0）</t>
  </si>
  <si>
    <t>使用人</t>
  </si>
  <si>
    <t>XXX</t>
  </si>
  <si>
    <r>
      <rPr>
        <b/>
        <sz val="12"/>
        <rFont val="宋体"/>
        <charset val="134"/>
      </rPr>
      <t>运动时长/每周运动次数</t>
    </r>
    <r>
      <rPr>
        <sz val="12"/>
        <rFont val="宋体"/>
        <charset val="134"/>
      </rPr>
      <t xml:space="preserve">
这是对过去训练强度、训练时长、频次的一个总结，并非当前计划值、也非未来目标值。不建议初次跟练减脂计划的朋友将此值设置过高，导致拿不到正反馈而陷入迷茫焦虑。
</t>
    </r>
    <r>
      <rPr>
        <b/>
        <sz val="12"/>
        <rFont val="宋体"/>
        <charset val="134"/>
      </rPr>
      <t>谭师定义的一次训练（约90分钟）</t>
    </r>
    <r>
      <rPr>
        <sz val="12"/>
        <rFont val="宋体"/>
        <charset val="134"/>
      </rPr>
      <t xml:space="preserve">
2-3个热身动作4-6组，4-5个正式动作16-30组,共计18-36组。</t>
    </r>
  </si>
  <si>
    <t>性别</t>
  </si>
  <si>
    <t>体重（kg）</t>
  </si>
  <si>
    <t>运动时长
（每周）</t>
  </si>
  <si>
    <t>调节系数（正增，负减，0为不变）
男碳水每档差额参考：0.3、0.5、0.5、0.5
女碳水每档差额参考：0.2、0.3、0.5、0.5
初始全部填“0”即可，休息日和复称时填写
休息日：男碳水2.2、女碳水2.0</t>
  </si>
  <si>
    <t>营养素调节结果</t>
  </si>
  <si>
    <t>每日摄入建议（g）</t>
  </si>
  <si>
    <t>早餐</t>
  </si>
  <si>
    <t>早餐小计</t>
  </si>
  <si>
    <t>加餐</t>
  </si>
  <si>
    <t>加餐小计</t>
  </si>
  <si>
    <t>午餐</t>
  </si>
  <si>
    <t>午餐小计</t>
  </si>
  <si>
    <t>晚餐</t>
  </si>
  <si>
    <t>晚餐小计</t>
  </si>
  <si>
    <t>每日建议摄入（g）</t>
  </si>
  <si>
    <t>全天合计（g）</t>
  </si>
  <si>
    <t>个人学习复刻谭成义公开减脂计划制作，仅供参考，不构成医疗、营养、诊疗建议</t>
  </si>
  <si>
    <t>谭语摘录</t>
  </si>
  <si>
    <t>新手先不计算南瓜籽、坚果、蔬菜等的营养要素；盐推荐摄入6-8g,1g钠=2.5g盐。</t>
  </si>
  <si>
    <t>油脂选择:橄榄油、牛油果油、山茶油、低芥酸菜籽油、猪油、牛油。</t>
  </si>
  <si>
    <t>减脂不是减重；10天重新称重输入新体重，记得拍前后体型对比图；太快加碳、太慢减碳。</t>
  </si>
  <si>
    <t>更新日志</t>
  </si>
  <si>
    <t>20260808-V1</t>
  </si>
  <si>
    <t>基础版发布</t>
  </si>
  <si>
    <t>20260808-V1.1</t>
  </si>
  <si>
    <t>修复手机版、增加熟米饭</t>
  </si>
  <si>
    <t>20260811-V2.0</t>
  </si>
  <si>
    <t>注明“训练量概念”、增加“碳水调节系数”便于10日后复称调节和休息日</t>
  </si>
  <si>
    <t>增加两顿加餐，6个栏位；食物库增加“谭-”前缀，区分谭师原版和自选食物</t>
  </si>
  <si>
    <t>20260814-V2.1</t>
  </si>
  <si>
    <t>修复晚餐部分单元格无法联动营养素；修复按日记录的小BUG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</si>
</sst>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+0.00;\-0.00;0.00"/>
    <numFmt numFmtId="178" formatCode="0&quot;g&quot;"/>
    <numFmt numFmtId="179" formatCode="_ * #,##0.000_ ;_ * \-#,##0.000_ ;_ * &quot;-&quot;??.0_ ;_ @_ "/>
    <numFmt numFmtId="180" formatCode="0.0_ "/>
    <numFmt numFmtId="181" formatCode="0.000_ 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4"/>
      <name val="宋体"/>
      <charset val="134"/>
    </font>
    <font>
      <b/>
      <sz val="12"/>
      <color rgb="FFFF0000"/>
      <name val="宋体"/>
      <charset val="134"/>
    </font>
    <font>
      <sz val="12"/>
      <color theme="0"/>
      <name val="宋体"/>
      <charset val="134"/>
    </font>
    <font>
      <sz val="20"/>
      <color rgb="FFFF0000"/>
      <name val="宋体"/>
      <charset val="134"/>
    </font>
    <font>
      <sz val="12"/>
      <color theme="1"/>
      <name val="宋体"/>
      <charset val="134"/>
    </font>
    <font>
      <b/>
      <sz val="18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/>
      <right style="thin">
        <color auto="1"/>
      </right>
      <top style="medium">
        <color indexed="8"/>
      </top>
      <bottom/>
      <diagonal/>
    </border>
    <border>
      <left/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5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3" applyNumberFormat="0" applyFill="0" applyAlignment="0" applyProtection="0">
      <alignment vertical="center"/>
    </xf>
    <xf numFmtId="0" fontId="17" fillId="0" borderId="53" applyNumberFormat="0" applyFill="0" applyAlignment="0" applyProtection="0">
      <alignment vertical="center"/>
    </xf>
    <xf numFmtId="0" fontId="18" fillId="0" borderId="5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55" applyNumberFormat="0" applyAlignment="0" applyProtection="0">
      <alignment vertical="center"/>
    </xf>
    <xf numFmtId="0" fontId="20" fillId="15" borderId="56" applyNumberFormat="0" applyAlignment="0" applyProtection="0">
      <alignment vertical="center"/>
    </xf>
    <xf numFmtId="0" fontId="21" fillId="15" borderId="55" applyNumberFormat="0" applyAlignment="0" applyProtection="0">
      <alignment vertical="center"/>
    </xf>
    <xf numFmtId="0" fontId="22" fillId="16" borderId="57" applyNumberFormat="0" applyAlignment="0" applyProtection="0">
      <alignment vertical="center"/>
    </xf>
    <xf numFmtId="0" fontId="23" fillId="0" borderId="58" applyNumberFormat="0" applyFill="0" applyAlignment="0" applyProtection="0">
      <alignment vertical="center"/>
    </xf>
    <xf numFmtId="0" fontId="24" fillId="0" borderId="5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0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vertical="center"/>
    </xf>
    <xf numFmtId="0" fontId="0" fillId="3" borderId="9" xfId="0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left" vertical="center" wrapText="1"/>
    </xf>
    <xf numFmtId="0" fontId="2" fillId="0" borderId="10" xfId="0" applyFont="1" applyFill="1" applyBorder="1" applyAlignment="1" applyProtection="1">
      <alignment horizontal="left" vertical="center" wrapText="1"/>
    </xf>
    <xf numFmtId="0" fontId="2" fillId="0" borderId="11" xfId="0" applyFont="1" applyFill="1" applyBorder="1" applyAlignment="1" applyProtection="1">
      <alignment horizontal="left" vertical="center" wrapText="1"/>
    </xf>
    <xf numFmtId="0" fontId="2" fillId="0" borderId="12" xfId="0" applyFont="1" applyBorder="1" applyAlignment="1" applyProtection="1">
      <alignment vertical="center"/>
    </xf>
    <xf numFmtId="0" fontId="0" fillId="3" borderId="13" xfId="0" applyFill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left" vertical="center" wrapText="1"/>
    </xf>
    <xf numFmtId="0" fontId="2" fillId="0" borderId="14" xfId="0" applyFont="1" applyFill="1" applyBorder="1" applyAlignment="1" applyProtection="1">
      <alignment horizontal="left" vertical="center" wrapText="1"/>
    </xf>
    <xf numFmtId="0" fontId="2" fillId="0" borderId="15" xfId="0" applyFont="1" applyBorder="1" applyAlignment="1" applyProtection="1">
      <alignment horizontal="left" vertical="center" wrapText="1"/>
    </xf>
    <xf numFmtId="0" fontId="2" fillId="0" borderId="16" xfId="0" applyFont="1" applyBorder="1" applyAlignment="1" applyProtection="1">
      <alignment vertical="center"/>
    </xf>
    <xf numFmtId="0" fontId="0" fillId="3" borderId="17" xfId="0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/>
      <protection locked="0"/>
    </xf>
    <xf numFmtId="0" fontId="0" fillId="3" borderId="19" xfId="0" applyFill="1" applyBorder="1" applyAlignment="1" applyProtection="1">
      <alignment horizontal="center" vertical="center"/>
      <protection locked="0"/>
    </xf>
    <xf numFmtId="0" fontId="2" fillId="0" borderId="20" xfId="0" applyFont="1" applyFill="1" applyBorder="1" applyAlignment="1" applyProtection="1">
      <alignment horizontal="center" vertical="center" wrapText="1"/>
    </xf>
    <xf numFmtId="0" fontId="2" fillId="0" borderId="21" xfId="0" applyFont="1" applyFill="1" applyBorder="1" applyAlignment="1" applyProtection="1">
      <alignment horizontal="center" vertical="center" wrapText="1"/>
    </xf>
    <xf numFmtId="0" fontId="2" fillId="0" borderId="22" xfId="0" applyFont="1" applyFill="1" applyBorder="1" applyAlignment="1" applyProtection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</xf>
    <xf numFmtId="0" fontId="0" fillId="0" borderId="14" xfId="0" applyFill="1" applyBorder="1" applyAlignment="1" applyProtection="1">
      <alignment horizontal="center" vertical="center"/>
    </xf>
    <xf numFmtId="176" fontId="0" fillId="0" borderId="14" xfId="0" applyNumberFormat="1" applyFill="1" applyBorder="1" applyAlignment="1" applyProtection="1">
      <alignment horizontal="center" vertical="center"/>
    </xf>
    <xf numFmtId="176" fontId="0" fillId="0" borderId="15" xfId="0" applyNumberFormat="1" applyFill="1" applyBorder="1" applyAlignment="1" applyProtection="1">
      <alignment horizontal="center" vertical="center"/>
    </xf>
    <xf numFmtId="0" fontId="3" fillId="0" borderId="2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/>
    </xf>
    <xf numFmtId="177" fontId="0" fillId="3" borderId="14" xfId="0" applyNumberFormat="1" applyFill="1" applyBorder="1" applyAlignment="1" applyProtection="1">
      <alignment horizontal="center" vertical="center"/>
      <protection locked="0"/>
    </xf>
    <xf numFmtId="177" fontId="0" fillId="3" borderId="15" xfId="0" applyNumberFormat="1" applyFill="1" applyBorder="1" applyAlignment="1" applyProtection="1">
      <alignment horizontal="center" vertical="center"/>
      <protection locked="0"/>
    </xf>
    <xf numFmtId="176" fontId="4" fillId="0" borderId="14" xfId="0" applyNumberFormat="1" applyFont="1" applyFill="1" applyBorder="1" applyAlignment="1" applyProtection="1">
      <alignment horizontal="center" vertical="center"/>
    </xf>
    <xf numFmtId="176" fontId="4" fillId="0" borderId="15" xfId="0" applyNumberFormat="1" applyFont="1" applyFill="1" applyBorder="1" applyAlignment="1" applyProtection="1">
      <alignment horizontal="center" vertical="center"/>
    </xf>
    <xf numFmtId="0" fontId="0" fillId="4" borderId="23" xfId="0" applyFill="1" applyBorder="1" applyAlignment="1" applyProtection="1">
      <alignment horizontal="center" vertical="center"/>
    </xf>
    <xf numFmtId="0" fontId="0" fillId="4" borderId="14" xfId="0" applyFill="1" applyBorder="1" applyAlignment="1" applyProtection="1">
      <alignment horizontal="center" vertical="center"/>
    </xf>
    <xf numFmtId="0" fontId="2" fillId="4" borderId="14" xfId="0" applyFont="1" applyFill="1" applyBorder="1" applyAlignment="1" applyProtection="1">
      <alignment horizontal="center" vertical="center" wrapText="1"/>
    </xf>
    <xf numFmtId="0" fontId="2" fillId="4" borderId="15" xfId="0" applyFont="1" applyFill="1" applyBorder="1" applyAlignment="1" applyProtection="1">
      <alignment horizontal="center" vertical="center" wrapText="1"/>
    </xf>
    <xf numFmtId="0" fontId="0" fillId="4" borderId="24" xfId="0" applyFill="1" applyBorder="1" applyAlignment="1" applyProtection="1">
      <alignment horizontal="center" vertical="center"/>
    </xf>
    <xf numFmtId="0" fontId="0" fillId="4" borderId="18" xfId="0" applyFill="1" applyBorder="1" applyAlignment="1" applyProtection="1">
      <alignment horizontal="center" vertical="center"/>
    </xf>
    <xf numFmtId="176" fontId="4" fillId="4" borderId="18" xfId="0" applyNumberFormat="1" applyFont="1" applyFill="1" applyBorder="1" applyAlignment="1" applyProtection="1">
      <alignment horizontal="center" vertical="center"/>
    </xf>
    <xf numFmtId="176" fontId="4" fillId="4" borderId="19" xfId="0" applyNumberFormat="1" applyFont="1" applyFill="1" applyBorder="1" applyAlignment="1" applyProtection="1">
      <alignment horizontal="center" vertical="center"/>
    </xf>
    <xf numFmtId="0" fontId="0" fillId="5" borderId="25" xfId="0" applyFill="1" applyBorder="1" applyAlignment="1" applyProtection="1">
      <alignment horizontal="center" vertical="center"/>
    </xf>
    <xf numFmtId="0" fontId="0" fillId="3" borderId="10" xfId="0" applyFill="1" applyBorder="1" applyAlignment="1" applyProtection="1">
      <alignment horizontal="left" vertical="center"/>
      <protection locked="0"/>
    </xf>
    <xf numFmtId="178" fontId="0" fillId="3" borderId="10" xfId="0" applyNumberFormat="1" applyFill="1" applyBorder="1" applyAlignment="1" applyProtection="1">
      <alignment horizontal="center" vertical="center"/>
      <protection locked="0"/>
    </xf>
    <xf numFmtId="43" fontId="0" fillId="5" borderId="10" xfId="0" applyNumberFormat="1" applyFill="1" applyBorder="1" applyAlignment="1" applyProtection="1">
      <alignment horizontal="center" vertical="center"/>
    </xf>
    <xf numFmtId="43" fontId="0" fillId="5" borderId="11" xfId="0" applyNumberFormat="1" applyFill="1" applyBorder="1" applyAlignment="1" applyProtection="1">
      <alignment horizontal="center" vertical="center"/>
    </xf>
    <xf numFmtId="0" fontId="0" fillId="5" borderId="23" xfId="0" applyFill="1" applyBorder="1" applyAlignment="1" applyProtection="1">
      <alignment horizontal="center" vertical="center"/>
    </xf>
    <xf numFmtId="0" fontId="0" fillId="3" borderId="14" xfId="0" applyFill="1" applyBorder="1" applyAlignment="1" applyProtection="1">
      <alignment horizontal="left" vertical="center"/>
      <protection locked="0"/>
    </xf>
    <xf numFmtId="178" fontId="0" fillId="3" borderId="14" xfId="0" applyNumberFormat="1" applyFill="1" applyBorder="1" applyAlignment="1" applyProtection="1">
      <alignment horizontal="center" vertical="center"/>
      <protection locked="0"/>
    </xf>
    <xf numFmtId="43" fontId="0" fillId="5" borderId="21" xfId="0" applyNumberFormat="1" applyFill="1" applyBorder="1" applyAlignment="1" applyProtection="1">
      <alignment horizontal="center" vertical="center"/>
    </xf>
    <xf numFmtId="43" fontId="0" fillId="5" borderId="22" xfId="0" applyNumberFormat="1" applyFill="1" applyBorder="1" applyAlignment="1" applyProtection="1">
      <alignment horizontal="center" vertical="center"/>
    </xf>
    <xf numFmtId="179" fontId="0" fillId="0" borderId="0" xfId="0" applyNumberFormat="1" applyProtection="1">
      <alignment vertical="center"/>
    </xf>
    <xf numFmtId="0" fontId="0" fillId="5" borderId="24" xfId="0" applyFill="1" applyBorder="1" applyAlignment="1" applyProtection="1">
      <alignment horizontal="center" vertical="center"/>
    </xf>
    <xf numFmtId="0" fontId="2" fillId="6" borderId="18" xfId="0" applyFont="1" applyFill="1" applyBorder="1" applyAlignment="1" applyProtection="1">
      <alignment horizontal="center" vertical="center"/>
    </xf>
    <xf numFmtId="180" fontId="2" fillId="6" borderId="18" xfId="0" applyNumberFormat="1" applyFont="1" applyFill="1" applyBorder="1" applyAlignment="1" applyProtection="1">
      <alignment horizontal="right" vertical="center"/>
    </xf>
    <xf numFmtId="180" fontId="2" fillId="6" borderId="19" xfId="0" applyNumberFormat="1" applyFont="1" applyFill="1" applyBorder="1" applyAlignment="1" applyProtection="1">
      <alignment horizontal="right" vertical="center"/>
    </xf>
    <xf numFmtId="0" fontId="0" fillId="0" borderId="25" xfId="0" applyBorder="1" applyAlignment="1" applyProtection="1">
      <alignment horizontal="center" vertical="center"/>
    </xf>
    <xf numFmtId="43" fontId="0" fillId="0" borderId="10" xfId="0" applyNumberFormat="1" applyFill="1" applyBorder="1" applyAlignment="1" applyProtection="1">
      <alignment horizontal="center" vertical="center"/>
    </xf>
    <xf numFmtId="43" fontId="0" fillId="0" borderId="11" xfId="0" applyNumberFormat="1" applyFill="1" applyBorder="1" applyAlignment="1" applyProtection="1">
      <alignment horizontal="center" vertical="center"/>
    </xf>
    <xf numFmtId="0" fontId="0" fillId="0" borderId="23" xfId="0" applyBorder="1" applyAlignment="1" applyProtection="1">
      <alignment horizontal="center" vertical="center"/>
    </xf>
    <xf numFmtId="43" fontId="0" fillId="0" borderId="21" xfId="0" applyNumberFormat="1" applyFill="1" applyBorder="1" applyAlignment="1" applyProtection="1">
      <alignment horizontal="center" vertical="center"/>
    </xf>
    <xf numFmtId="43" fontId="0" fillId="0" borderId="22" xfId="0" applyNumberFormat="1" applyFill="1" applyBorder="1" applyAlignment="1" applyProtection="1">
      <alignment horizontal="center" vertical="center"/>
    </xf>
    <xf numFmtId="0" fontId="0" fillId="0" borderId="24" xfId="0" applyBorder="1" applyAlignment="1" applyProtection="1">
      <alignment horizontal="center" vertical="center"/>
    </xf>
    <xf numFmtId="0" fontId="0" fillId="3" borderId="10" xfId="0" applyFill="1" applyBorder="1" applyAlignment="1" applyProtection="1">
      <alignment horizontal="left" vertical="center" wrapText="1"/>
      <protection locked="0"/>
    </xf>
    <xf numFmtId="180" fontId="2" fillId="6" borderId="18" xfId="0" applyNumberFormat="1" applyFont="1" applyFill="1" applyBorder="1" applyProtection="1">
      <alignment vertical="center"/>
    </xf>
    <xf numFmtId="180" fontId="2" fillId="6" borderId="19" xfId="0" applyNumberFormat="1" applyFont="1" applyFill="1" applyBorder="1" applyProtection="1">
      <alignment vertical="center"/>
    </xf>
    <xf numFmtId="43" fontId="0" fillId="7" borderId="22" xfId="0" applyNumberFormat="1" applyFill="1" applyBorder="1" applyAlignment="1" applyProtection="1">
      <alignment horizontal="center" vertical="center"/>
    </xf>
    <xf numFmtId="0" fontId="0" fillId="8" borderId="25" xfId="0" applyFill="1" applyBorder="1" applyAlignment="1" applyProtection="1">
      <alignment horizontal="center" vertical="center"/>
    </xf>
    <xf numFmtId="0" fontId="0" fillId="8" borderId="10" xfId="0" applyFill="1" applyBorder="1" applyAlignment="1" applyProtection="1">
      <alignment horizontal="center" vertical="center"/>
    </xf>
    <xf numFmtId="0" fontId="4" fillId="8" borderId="10" xfId="0" applyFont="1" applyFill="1" applyBorder="1" applyAlignment="1" applyProtection="1">
      <alignment horizontal="center" vertical="center" wrapText="1"/>
    </xf>
    <xf numFmtId="0" fontId="4" fillId="8" borderId="11" xfId="0" applyFont="1" applyFill="1" applyBorder="1" applyAlignment="1" applyProtection="1">
      <alignment horizontal="center" vertical="center" wrapText="1"/>
    </xf>
    <xf numFmtId="0" fontId="4" fillId="8" borderId="23" xfId="0" applyFont="1" applyFill="1" applyBorder="1" applyAlignment="1" applyProtection="1">
      <alignment horizontal="center" vertical="center"/>
    </xf>
    <xf numFmtId="0" fontId="4" fillId="8" borderId="14" xfId="0" applyFont="1" applyFill="1" applyBorder="1" applyAlignment="1" applyProtection="1">
      <alignment horizontal="center" vertical="center"/>
    </xf>
    <xf numFmtId="176" fontId="4" fillId="8" borderId="14" xfId="0" applyNumberFormat="1" applyFont="1" applyFill="1" applyBorder="1" applyAlignment="1" applyProtection="1">
      <alignment horizontal="right" vertical="center"/>
    </xf>
    <xf numFmtId="176" fontId="4" fillId="8" borderId="15" xfId="0" applyNumberFormat="1" applyFont="1" applyFill="1" applyBorder="1" applyAlignment="1" applyProtection="1">
      <alignment horizontal="right" vertical="center"/>
    </xf>
    <xf numFmtId="0" fontId="4" fillId="8" borderId="24" xfId="0" applyFont="1" applyFill="1" applyBorder="1" applyAlignment="1" applyProtection="1">
      <alignment horizontal="center" vertical="center"/>
    </xf>
    <xf numFmtId="0" fontId="4" fillId="8" borderId="18" xfId="0" applyFont="1" applyFill="1" applyBorder="1" applyAlignment="1" applyProtection="1">
      <alignment horizontal="center" vertical="center"/>
    </xf>
    <xf numFmtId="176" fontId="4" fillId="8" borderId="18" xfId="0" applyNumberFormat="1" applyFont="1" applyFill="1" applyBorder="1" applyAlignment="1" applyProtection="1">
      <alignment horizontal="right" vertical="center"/>
    </xf>
    <xf numFmtId="176" fontId="4" fillId="8" borderId="19" xfId="0" applyNumberFormat="1" applyFont="1" applyFill="1" applyBorder="1" applyAlignment="1" applyProtection="1">
      <alignment horizontal="right" vertical="center"/>
    </xf>
    <xf numFmtId="0" fontId="5" fillId="0" borderId="26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</xf>
    <xf numFmtId="0" fontId="2" fillId="0" borderId="25" xfId="0" applyFont="1" applyBorder="1" applyAlignment="1" applyProtection="1">
      <alignment horizontal="center" vertical="center" wrapText="1"/>
    </xf>
    <xf numFmtId="0" fontId="0" fillId="0" borderId="10" xfId="0" applyBorder="1" applyAlignment="1" applyProtection="1">
      <alignment horizontal="left" vertical="center"/>
    </xf>
    <xf numFmtId="0" fontId="0" fillId="0" borderId="11" xfId="0" applyBorder="1" applyAlignment="1" applyProtection="1">
      <alignment horizontal="left" vertical="center"/>
    </xf>
    <xf numFmtId="0" fontId="2" fillId="0" borderId="23" xfId="0" applyFont="1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left" vertical="center"/>
    </xf>
    <xf numFmtId="0" fontId="0" fillId="0" borderId="15" xfId="0" applyBorder="1" applyAlignment="1" applyProtection="1">
      <alignment horizontal="left" vertical="center"/>
    </xf>
    <xf numFmtId="0" fontId="2" fillId="0" borderId="24" xfId="0" applyFont="1" applyBorder="1" applyAlignment="1" applyProtection="1">
      <alignment horizontal="center" vertical="center" wrapText="1"/>
    </xf>
    <xf numFmtId="0" fontId="0" fillId="0" borderId="18" xfId="0" applyBorder="1" applyAlignment="1" applyProtection="1">
      <alignment horizontal="left" vertical="center"/>
    </xf>
    <xf numFmtId="0" fontId="0" fillId="0" borderId="19" xfId="0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0" fillId="0" borderId="14" xfId="0" applyBorder="1" applyAlignment="1" applyProtection="1">
      <alignment horizontal="left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left" vertical="center"/>
    </xf>
    <xf numFmtId="178" fontId="0" fillId="0" borderId="14" xfId="0" applyNumberFormat="1" applyBorder="1" applyAlignment="1">
      <alignment horizontal="center" vertical="center"/>
    </xf>
    <xf numFmtId="180" fontId="2" fillId="8" borderId="14" xfId="0" applyNumberFormat="1" applyFont="1" applyFill="1" applyBorder="1" applyAlignment="1">
      <alignment horizontal="center" vertical="center"/>
    </xf>
    <xf numFmtId="180" fontId="2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176" fontId="0" fillId="0" borderId="14" xfId="0" applyNumberFormat="1" applyBorder="1">
      <alignment vertical="center"/>
    </xf>
    <xf numFmtId="180" fontId="0" fillId="8" borderId="14" xfId="0" applyNumberFormat="1" applyFill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0" fontId="0" fillId="0" borderId="14" xfId="0" applyFill="1" applyBorder="1" applyAlignment="1">
      <alignment horizontal="left" vertical="center" wrapText="1"/>
    </xf>
    <xf numFmtId="0" fontId="7" fillId="9" borderId="14" xfId="0" applyFont="1" applyFill="1" applyBorder="1" applyAlignment="1">
      <alignment vertical="center" wrapText="1"/>
    </xf>
    <xf numFmtId="0" fontId="0" fillId="0" borderId="29" xfId="0" applyBorder="1" applyAlignment="1">
      <alignment horizontal="left" vertical="center"/>
    </xf>
    <xf numFmtId="181" fontId="0" fillId="0" borderId="14" xfId="0" applyNumberFormat="1" applyBorder="1">
      <alignment vertical="center"/>
    </xf>
    <xf numFmtId="0" fontId="0" fillId="0" borderId="3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Border="1">
      <alignment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11" borderId="34" xfId="0" applyFont="1" applyFill="1" applyBorder="1" applyAlignment="1">
      <alignment horizontal="right" vertical="center"/>
    </xf>
    <xf numFmtId="0" fontId="8" fillId="11" borderId="35" xfId="0" applyFont="1" applyFill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8" fillId="11" borderId="38" xfId="0" applyFont="1" applyFill="1" applyBorder="1" applyAlignment="1">
      <alignment horizontal="right" vertical="center"/>
    </xf>
    <xf numFmtId="0" fontId="8" fillId="11" borderId="39" xfId="0" applyFont="1" applyFill="1" applyBorder="1" applyAlignment="1">
      <alignment horizontal="center" vertical="center"/>
    </xf>
    <xf numFmtId="180" fontId="8" fillId="11" borderId="14" xfId="0" applyNumberFormat="1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180" fontId="8" fillId="11" borderId="40" xfId="0" applyNumberFormat="1" applyFont="1" applyFill="1" applyBorder="1" applyAlignment="1">
      <alignment horizontal="center" vertical="center"/>
    </xf>
    <xf numFmtId="0" fontId="8" fillId="11" borderId="41" xfId="0" applyFont="1" applyFill="1" applyBorder="1" applyAlignment="1">
      <alignment horizontal="right" vertical="center"/>
    </xf>
    <xf numFmtId="0" fontId="8" fillId="11" borderId="42" xfId="0" applyFont="1" applyFill="1" applyBorder="1" applyAlignment="1">
      <alignment horizontal="center" vertical="center"/>
    </xf>
    <xf numFmtId="180" fontId="8" fillId="11" borderId="18" xfId="0" applyNumberFormat="1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180" fontId="8" fillId="11" borderId="43" xfId="0" applyNumberFormat="1" applyFont="1" applyFill="1" applyBorder="1" applyAlignment="1">
      <alignment horizontal="center" vertical="center"/>
    </xf>
    <xf numFmtId="0" fontId="8" fillId="12" borderId="44" xfId="0" applyFont="1" applyFill="1" applyBorder="1" applyAlignment="1">
      <alignment horizontal="right" vertical="center"/>
    </xf>
    <xf numFmtId="0" fontId="8" fillId="12" borderId="45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8" fillId="12" borderId="46" xfId="0" applyFont="1" applyFill="1" applyBorder="1" applyAlignment="1">
      <alignment horizontal="center" vertical="center" wrapText="1"/>
    </xf>
    <xf numFmtId="0" fontId="8" fillId="12" borderId="38" xfId="0" applyFont="1" applyFill="1" applyBorder="1" applyAlignment="1">
      <alignment horizontal="right" vertical="center"/>
    </xf>
    <xf numFmtId="0" fontId="8" fillId="12" borderId="39" xfId="0" applyFont="1" applyFill="1" applyBorder="1" applyAlignment="1">
      <alignment horizontal="center" vertical="center"/>
    </xf>
    <xf numFmtId="180" fontId="8" fillId="12" borderId="14" xfId="0" applyNumberFormat="1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180" fontId="8" fillId="12" borderId="40" xfId="0" applyNumberFormat="1" applyFont="1" applyFill="1" applyBorder="1" applyAlignment="1">
      <alignment horizontal="center" vertical="center"/>
    </xf>
    <xf numFmtId="0" fontId="8" fillId="12" borderId="47" xfId="0" applyFont="1" applyFill="1" applyBorder="1" applyAlignment="1">
      <alignment horizontal="center" vertical="center"/>
    </xf>
    <xf numFmtId="180" fontId="8" fillId="12" borderId="29" xfId="0" applyNumberFormat="1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horizontal="center" vertical="center"/>
    </xf>
    <xf numFmtId="180" fontId="8" fillId="12" borderId="48" xfId="0" applyNumberFormat="1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46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9" xfId="0" applyFont="1" applyFill="1" applyBorder="1" applyAlignment="1">
      <alignment horizontal="center" vertical="center"/>
    </xf>
    <xf numFmtId="0" fontId="8" fillId="10" borderId="50" xfId="0" applyFont="1" applyFill="1" applyBorder="1" applyAlignment="1">
      <alignment horizontal="center" vertical="center"/>
    </xf>
    <xf numFmtId="0" fontId="8" fillId="10" borderId="5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secondRowStripe" dxfId="4"/>
      <tableStyleElement type="firstColumnStripe" dxfId="3"/>
      <tableStyleElement type="secondColumnStripe" dxfId="2"/>
    </tableStyle>
    <tableStyle name="TableStylePreset8_Accent1 1" pivot="0" count="7" xr9:uid="{B13AD410-A087-4842-ABEF-29B20EEC585E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mruColors>
      <color rgb="00D6DCE4"/>
      <color rgb="00F2F2F2"/>
      <color rgb="00FADADE"/>
      <color rgb="00D9E1F4"/>
      <color rgb="00000000"/>
      <color rgb="00808080"/>
      <color rgb="00E3F2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4445</xdr:colOff>
      <xdr:row>15</xdr:row>
      <xdr:rowOff>40640</xdr:rowOff>
    </xdr:from>
    <xdr:to>
      <xdr:col>3</xdr:col>
      <xdr:colOff>560070</xdr:colOff>
      <xdr:row>25</xdr:row>
      <xdr:rowOff>86360</xdr:rowOff>
    </xdr:to>
    <xdr:pic>
      <xdr:nvPicPr>
        <xdr:cNvPr id="207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45" y="3481070"/>
          <a:ext cx="2936875" cy="2929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638810</xdr:colOff>
      <xdr:row>15</xdr:row>
      <xdr:rowOff>22860</xdr:rowOff>
    </xdr:from>
    <xdr:to>
      <xdr:col>5</xdr:col>
      <xdr:colOff>1165860</xdr:colOff>
      <xdr:row>25</xdr:row>
      <xdr:rowOff>165735</xdr:rowOff>
    </xdr:to>
    <xdr:pic>
      <xdr:nvPicPr>
        <xdr:cNvPr id="2079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20060" y="3463290"/>
          <a:ext cx="2908300" cy="3027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2498725</xdr:colOff>
      <xdr:row>0</xdr:row>
      <xdr:rowOff>0</xdr:rowOff>
    </xdr:from>
    <xdr:ext cx="2543175" cy="6580505"/>
    <xdr:sp>
      <xdr:nvSpPr>
        <xdr:cNvPr id="3" name="矩形 2"/>
        <xdr:cNvSpPr/>
      </xdr:nvSpPr>
      <xdr:spPr>
        <a:xfrm rot="18840000">
          <a:off x="4509770" y="2018665"/>
          <a:ext cx="6580505" cy="2543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4000" b="1">
              <a:solidFill>
                <a:schemeClr val="bg2">
                  <a:alpha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表格制作：减脂大法师</a:t>
          </a:r>
          <a:endParaRPr lang="zh-CN" altLang="en-US" sz="4000" b="1">
            <a:solidFill>
              <a:schemeClr val="bg2">
                <a:alpha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zh-CN" altLang="en-US" sz="4000" b="1">
              <a:solidFill>
                <a:schemeClr val="bg2">
                  <a:alpha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抖音号：DuanCengGuoYiAo</a:t>
          </a:r>
          <a:endParaRPr lang="zh-CN" altLang="en-US" sz="4000" b="1">
            <a:solidFill>
              <a:schemeClr val="bg2">
                <a:alpha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zh-CN" altLang="en-US" sz="4000" b="1">
              <a:solidFill>
                <a:schemeClr val="bg2">
                  <a:alpha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粉丝群不定期更新版本</a:t>
          </a:r>
          <a:endParaRPr lang="zh-CN" altLang="en-US" sz="4000" b="1">
            <a:solidFill>
              <a:schemeClr val="bg2">
                <a:alpha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6</xdr:col>
      <xdr:colOff>1097915</xdr:colOff>
      <xdr:row>32</xdr:row>
      <xdr:rowOff>857250</xdr:rowOff>
    </xdr:from>
    <xdr:to>
      <xdr:col>6</xdr:col>
      <xdr:colOff>6078220</xdr:colOff>
      <xdr:row>51</xdr:row>
      <xdr:rowOff>3175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27625" y="8677910"/>
          <a:ext cx="4980305" cy="6499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562927</xdr:colOff>
      <xdr:row>12</xdr:row>
      <xdr:rowOff>100647</xdr:rowOff>
    </xdr:from>
    <xdr:ext cx="2987040" cy="5150485"/>
    <xdr:sp>
      <xdr:nvSpPr>
        <xdr:cNvPr id="3" name="矩形 2"/>
        <xdr:cNvSpPr/>
      </xdr:nvSpPr>
      <xdr:spPr>
        <a:xfrm rot="17160000">
          <a:off x="3180080" y="6309360"/>
          <a:ext cx="5150485" cy="2987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表格制作：减脂大法师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抖音号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DuanCengGuoYiAo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粉丝群不定期更新版本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562927</xdr:colOff>
      <xdr:row>12</xdr:row>
      <xdr:rowOff>100647</xdr:rowOff>
    </xdr:from>
    <xdr:ext cx="2987040" cy="5150485"/>
    <xdr:sp>
      <xdr:nvSpPr>
        <xdr:cNvPr id="2" name="矩形 1"/>
        <xdr:cNvSpPr/>
      </xdr:nvSpPr>
      <xdr:spPr>
        <a:xfrm rot="17160000">
          <a:off x="3180080" y="6309360"/>
          <a:ext cx="5150485" cy="2987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表格制作：减脂大法师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抖音号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DuanCengGuoYiAo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粉丝群不定期更新版本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562927</xdr:colOff>
      <xdr:row>12</xdr:row>
      <xdr:rowOff>100647</xdr:rowOff>
    </xdr:from>
    <xdr:ext cx="2987040" cy="5150485"/>
    <xdr:sp>
      <xdr:nvSpPr>
        <xdr:cNvPr id="2" name="矩形 1"/>
        <xdr:cNvSpPr/>
      </xdr:nvSpPr>
      <xdr:spPr>
        <a:xfrm rot="17160000">
          <a:off x="3180080" y="6309360"/>
          <a:ext cx="5150485" cy="2987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表格制作：减脂大法师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抖音号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DuanCengGuoYiAo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  <a:p>
          <a:pPr algn="ctr"/>
          <a:r>
            <a:rPr lang="zh-CN" altLang="en-US" sz="3200" b="1">
              <a:solidFill>
                <a:srgbClr val="808080">
                  <a:alpha val="30000"/>
                </a:srgbClr>
              </a:solidFill>
              <a:effectLst/>
            </a:rPr>
            <a:t>粉丝群不定期更新版本</a:t>
          </a:r>
          <a:endParaRPr lang="zh-CN" altLang="en-US" sz="3200" b="1">
            <a:solidFill>
              <a:srgbClr val="808080">
                <a:alpha val="30000"/>
              </a:srgb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zoomScale="70" zoomScaleNormal="70" topLeftCell="B1" workbookViewId="0">
      <selection activeCell="A1" sqref="A$1:A$1048576"/>
    </sheetView>
  </sheetViews>
  <sheetFormatPr defaultColWidth="9" defaultRowHeight="15.3" outlineLevelCol="7"/>
  <cols>
    <col min="1" max="1" width="16.1583333333333" style="116" hidden="1" customWidth="1"/>
    <col min="2" max="6" width="15.625" style="116" customWidth="1"/>
    <col min="7" max="7" width="15.6083333333333" style="116" hidden="1" customWidth="1"/>
    <col min="8" max="8" width="9" style="117" hidden="1" customWidth="1"/>
    <col min="9" max="16384" width="9" style="116"/>
  </cols>
  <sheetData>
    <row r="1" ht="23.75" spans="1:8">
      <c r="B1" s="118" t="s">
        <v>0</v>
      </c>
      <c r="C1" s="119"/>
      <c r="D1" s="119"/>
      <c r="E1" s="119"/>
      <c r="F1" s="120"/>
    </row>
    <row r="2" ht="30.65" spans="1:8">
      <c r="A2" s="121" t="str">
        <f>主表!B4&amp;"|"&amp;主表!C5</f>
        <v>男|4-5小时/3次</v>
      </c>
      <c r="B2" s="122" t="s">
        <v>1</v>
      </c>
      <c r="C2" s="123" t="s">
        <v>2</v>
      </c>
      <c r="D2" s="124" t="s">
        <v>3</v>
      </c>
      <c r="E2" s="124" t="s">
        <v>4</v>
      </c>
      <c r="F2" s="125" t="s">
        <v>5</v>
      </c>
      <c r="H2" s="117">
        <v>31</v>
      </c>
    </row>
    <row r="3" spans="1:8">
      <c r="A3" s="121" t="str">
        <f t="shared" ref="A3:A11" si="0">B3&amp;"|"&amp;C3</f>
        <v>男|2-3小时/2次</v>
      </c>
      <c r="B3" s="126" t="s">
        <v>1</v>
      </c>
      <c r="C3" s="127" t="s">
        <v>6</v>
      </c>
      <c r="D3" s="128">
        <v>2.2</v>
      </c>
      <c r="E3" s="129">
        <v>1.4</v>
      </c>
      <c r="F3" s="130">
        <v>0.8</v>
      </c>
      <c r="H3" s="117">
        <v>32</v>
      </c>
    </row>
    <row r="4" spans="1:8">
      <c r="A4" s="121" t="str">
        <f t="shared" si="0"/>
        <v>男|4-5小时/3次</v>
      </c>
      <c r="B4" s="126" t="s">
        <v>1</v>
      </c>
      <c r="C4" s="127" t="s">
        <v>7</v>
      </c>
      <c r="D4" s="128">
        <v>2.5</v>
      </c>
      <c r="E4" s="129">
        <v>1.6</v>
      </c>
      <c r="F4" s="130">
        <v>0.9</v>
      </c>
      <c r="H4" s="117">
        <v>33</v>
      </c>
    </row>
    <row r="5" spans="1:8">
      <c r="A5" s="121" t="str">
        <f t="shared" si="0"/>
        <v>男|6-7小时/4次</v>
      </c>
      <c r="B5" s="126" t="s">
        <v>1</v>
      </c>
      <c r="C5" s="127" t="s">
        <v>8</v>
      </c>
      <c r="D5" s="128">
        <v>3</v>
      </c>
      <c r="E5" s="129">
        <v>1.7</v>
      </c>
      <c r="F5" s="130">
        <v>1</v>
      </c>
      <c r="H5" s="117">
        <v>34</v>
      </c>
    </row>
    <row r="6" ht="16.05" spans="1:8">
      <c r="A6" s="121" t="str">
        <f t="shared" si="0"/>
        <v>男|8-9小时/5次</v>
      </c>
      <c r="B6" s="131" t="s">
        <v>1</v>
      </c>
      <c r="C6" s="132" t="s">
        <v>9</v>
      </c>
      <c r="D6" s="133">
        <v>3.5</v>
      </c>
      <c r="E6" s="134">
        <v>1.8</v>
      </c>
      <c r="F6" s="135">
        <v>1</v>
      </c>
      <c r="H6" s="117">
        <v>35</v>
      </c>
    </row>
    <row r="7" ht="30.65" spans="1:8">
      <c r="A7" s="121"/>
      <c r="B7" s="136" t="s">
        <v>10</v>
      </c>
      <c r="C7" s="137" t="s">
        <v>2</v>
      </c>
      <c r="D7" s="138" t="s">
        <v>3</v>
      </c>
      <c r="E7" s="138" t="s">
        <v>4</v>
      </c>
      <c r="F7" s="139" t="s">
        <v>5</v>
      </c>
      <c r="H7" s="117">
        <v>36</v>
      </c>
    </row>
    <row r="8" spans="1:8">
      <c r="A8" s="121" t="str">
        <f t="shared" si="0"/>
        <v>女|2-3小时/2次</v>
      </c>
      <c r="B8" s="140" t="s">
        <v>10</v>
      </c>
      <c r="C8" s="141" t="s">
        <v>6</v>
      </c>
      <c r="D8" s="142">
        <v>2</v>
      </c>
      <c r="E8" s="143">
        <v>1.4</v>
      </c>
      <c r="F8" s="144">
        <v>1</v>
      </c>
      <c r="H8" s="117">
        <v>37</v>
      </c>
    </row>
    <row r="9" spans="1:8">
      <c r="A9" s="121" t="str">
        <f t="shared" si="0"/>
        <v>女|4-5小时/3次</v>
      </c>
      <c r="B9" s="140" t="s">
        <v>10</v>
      </c>
      <c r="C9" s="141" t="s">
        <v>7</v>
      </c>
      <c r="D9" s="142">
        <v>2.2</v>
      </c>
      <c r="E9" s="143">
        <v>1.6</v>
      </c>
      <c r="F9" s="144">
        <v>1.1</v>
      </c>
      <c r="H9" s="117">
        <v>38</v>
      </c>
    </row>
    <row r="10" spans="1:8">
      <c r="A10" s="121" t="str">
        <f t="shared" si="0"/>
        <v>女|6-7小时/4次</v>
      </c>
      <c r="B10" s="140" t="s">
        <v>10</v>
      </c>
      <c r="C10" s="141" t="s">
        <v>8</v>
      </c>
      <c r="D10" s="142">
        <v>2.5</v>
      </c>
      <c r="E10" s="143">
        <v>1.7</v>
      </c>
      <c r="F10" s="144">
        <v>1.1</v>
      </c>
      <c r="H10" s="117">
        <v>39</v>
      </c>
    </row>
    <row r="11" ht="16.05" spans="1:8">
      <c r="A11" s="121" t="str">
        <f t="shared" si="0"/>
        <v>女|8-9小时/5次</v>
      </c>
      <c r="B11" s="140" t="s">
        <v>10</v>
      </c>
      <c r="C11" s="145" t="s">
        <v>9</v>
      </c>
      <c r="D11" s="146">
        <v>3</v>
      </c>
      <c r="E11" s="147">
        <v>1.8</v>
      </c>
      <c r="F11" s="148">
        <v>1.2</v>
      </c>
      <c r="H11" s="117">
        <v>40</v>
      </c>
    </row>
    <row r="12" spans="1:8">
      <c r="B12" s="149" t="s">
        <v>11</v>
      </c>
      <c r="C12" s="150"/>
      <c r="D12" s="150"/>
      <c r="E12" s="150"/>
      <c r="F12" s="151"/>
      <c r="H12" s="117">
        <v>41</v>
      </c>
    </row>
    <row r="13" spans="1:8">
      <c r="B13" s="152" t="s">
        <v>12</v>
      </c>
      <c r="C13" s="153"/>
      <c r="D13" s="153"/>
      <c r="E13" s="153"/>
      <c r="F13" s="154"/>
      <c r="H13" s="117">
        <v>42</v>
      </c>
    </row>
    <row r="14" spans="1:8">
      <c r="B14" s="152" t="s">
        <v>13</v>
      </c>
      <c r="C14" s="153"/>
      <c r="D14" s="153"/>
      <c r="E14" s="153"/>
      <c r="F14" s="154"/>
      <c r="H14" s="117">
        <v>43</v>
      </c>
    </row>
    <row r="15" ht="16.05" spans="1:8">
      <c r="B15" s="155" t="s">
        <v>14</v>
      </c>
      <c r="C15" s="156"/>
      <c r="D15" s="156"/>
      <c r="E15" s="156"/>
      <c r="F15" s="157"/>
      <c r="H15" s="117">
        <v>44</v>
      </c>
    </row>
    <row r="16" ht="40" customHeight="1" spans="1:8">
      <c r="H16" s="117">
        <v>45</v>
      </c>
    </row>
    <row r="17" ht="40" customHeight="1" spans="8:8">
      <c r="H17" s="117">
        <v>46</v>
      </c>
    </row>
    <row r="18" ht="40" customHeight="1" spans="8:8">
      <c r="H18" s="117">
        <v>47</v>
      </c>
    </row>
    <row r="19" spans="8:8">
      <c r="H19" s="117">
        <v>48</v>
      </c>
    </row>
    <row r="20" spans="8:8">
      <c r="H20" s="117">
        <v>49</v>
      </c>
    </row>
    <row r="21" spans="8:8">
      <c r="H21" s="117">
        <v>50</v>
      </c>
    </row>
    <row r="22" spans="8:8">
      <c r="H22" s="117">
        <v>51</v>
      </c>
    </row>
    <row r="23" spans="8:8">
      <c r="H23" s="117">
        <v>52</v>
      </c>
    </row>
    <row r="24" spans="8:8">
      <c r="H24" s="117">
        <v>53</v>
      </c>
    </row>
    <row r="25" spans="8:8">
      <c r="H25" s="117">
        <v>54</v>
      </c>
    </row>
    <row r="26" spans="8:8">
      <c r="H26" s="117">
        <v>55</v>
      </c>
    </row>
    <row r="27" spans="8:8">
      <c r="H27" s="117">
        <v>56</v>
      </c>
    </row>
    <row r="28" spans="8:8">
      <c r="H28" s="117">
        <v>57</v>
      </c>
    </row>
    <row r="29" spans="8:8">
      <c r="H29" s="117">
        <v>58</v>
      </c>
    </row>
    <row r="30" spans="8:8">
      <c r="H30" s="117">
        <v>59</v>
      </c>
    </row>
    <row r="31" spans="8:8">
      <c r="H31" s="117">
        <v>60</v>
      </c>
    </row>
    <row r="32" spans="8:8">
      <c r="H32" s="117">
        <v>61</v>
      </c>
    </row>
    <row r="33" spans="8:8">
      <c r="H33" s="117">
        <v>62</v>
      </c>
    </row>
    <row r="34" spans="8:8">
      <c r="H34" s="117">
        <v>63</v>
      </c>
    </row>
    <row r="35" spans="8:8">
      <c r="H35" s="117">
        <v>64</v>
      </c>
    </row>
    <row r="36" spans="8:8">
      <c r="H36" s="117">
        <v>65</v>
      </c>
    </row>
    <row r="37" spans="8:8">
      <c r="H37" s="117">
        <v>66</v>
      </c>
    </row>
    <row r="38" spans="8:8">
      <c r="H38" s="117">
        <v>67</v>
      </c>
    </row>
    <row r="39" spans="8:8">
      <c r="H39" s="117">
        <v>68</v>
      </c>
    </row>
    <row r="40" spans="8:8">
      <c r="H40" s="117">
        <v>69</v>
      </c>
    </row>
    <row r="41" spans="8:8">
      <c r="H41" s="117">
        <v>70</v>
      </c>
    </row>
    <row r="42" spans="8:8">
      <c r="H42" s="117">
        <v>71</v>
      </c>
    </row>
    <row r="43" spans="8:8">
      <c r="H43" s="117">
        <v>72</v>
      </c>
    </row>
    <row r="44" spans="8:8">
      <c r="H44" s="117">
        <v>73</v>
      </c>
    </row>
    <row r="45" spans="8:8">
      <c r="H45" s="117">
        <v>74</v>
      </c>
    </row>
    <row r="46" spans="8:8">
      <c r="H46" s="117">
        <v>75</v>
      </c>
    </row>
    <row r="47" spans="8:8">
      <c r="H47" s="117">
        <v>76</v>
      </c>
    </row>
    <row r="48" spans="8:8">
      <c r="H48" s="117">
        <v>77</v>
      </c>
    </row>
    <row r="49" spans="8:8">
      <c r="H49" s="117">
        <v>78</v>
      </c>
    </row>
    <row r="50" spans="8:8">
      <c r="H50" s="117">
        <v>79</v>
      </c>
    </row>
    <row r="51" spans="8:8">
      <c r="H51" s="117">
        <v>80</v>
      </c>
    </row>
    <row r="52" spans="8:8">
      <c r="H52" s="117">
        <v>81</v>
      </c>
    </row>
    <row r="53" spans="8:8">
      <c r="H53" s="117">
        <v>82</v>
      </c>
    </row>
    <row r="54" spans="8:8">
      <c r="H54" s="117">
        <v>83</v>
      </c>
    </row>
    <row r="55" spans="8:8">
      <c r="H55" s="117">
        <v>84</v>
      </c>
    </row>
    <row r="56" spans="8:8">
      <c r="H56" s="117">
        <v>85</v>
      </c>
    </row>
    <row r="57" spans="8:8">
      <c r="H57" s="117">
        <v>86</v>
      </c>
    </row>
    <row r="58" spans="8:8">
      <c r="H58" s="117">
        <v>87</v>
      </c>
    </row>
    <row r="59" spans="8:8">
      <c r="H59" s="117">
        <v>88</v>
      </c>
    </row>
    <row r="60" spans="8:8">
      <c r="H60" s="117">
        <v>89</v>
      </c>
    </row>
    <row r="61" spans="8:8">
      <c r="H61" s="117">
        <v>90</v>
      </c>
    </row>
    <row r="62" spans="8:8">
      <c r="H62" s="117">
        <v>91</v>
      </c>
    </row>
    <row r="63" spans="8:8">
      <c r="H63" s="117">
        <v>92</v>
      </c>
    </row>
    <row r="64" spans="8:8">
      <c r="H64" s="117">
        <v>93</v>
      </c>
    </row>
    <row r="65" spans="8:8">
      <c r="H65" s="117">
        <v>94</v>
      </c>
    </row>
    <row r="66" spans="8:8">
      <c r="H66" s="117">
        <v>95</v>
      </c>
    </row>
    <row r="67" spans="8:8">
      <c r="H67" s="117">
        <v>96</v>
      </c>
    </row>
    <row r="68" spans="8:8">
      <c r="H68" s="117">
        <v>97</v>
      </c>
    </row>
    <row r="69" spans="8:8">
      <c r="H69" s="117">
        <v>98</v>
      </c>
    </row>
    <row r="70" spans="8:8">
      <c r="H70" s="117">
        <v>99</v>
      </c>
    </row>
    <row r="71" spans="8:8">
      <c r="H71" s="117">
        <v>100</v>
      </c>
    </row>
    <row r="72" spans="8:8">
      <c r="H72" s="117">
        <v>101</v>
      </c>
    </row>
    <row r="73" spans="8:8">
      <c r="H73" s="117">
        <v>102</v>
      </c>
    </row>
    <row r="74" spans="8:8">
      <c r="H74" s="117">
        <v>103</v>
      </c>
    </row>
    <row r="75" spans="8:8">
      <c r="H75" s="117">
        <v>104</v>
      </c>
    </row>
    <row r="76" spans="8:8">
      <c r="H76" s="117">
        <v>105</v>
      </c>
    </row>
    <row r="77" spans="8:8">
      <c r="H77" s="117">
        <v>106</v>
      </c>
    </row>
    <row r="78" spans="8:8">
      <c r="H78" s="117">
        <v>107</v>
      </c>
    </row>
    <row r="79" spans="8:8">
      <c r="H79" s="117">
        <v>108</v>
      </c>
    </row>
    <row r="80" spans="8:8">
      <c r="H80" s="117">
        <v>109</v>
      </c>
    </row>
    <row r="81" spans="8:8">
      <c r="H81" s="117">
        <v>110</v>
      </c>
    </row>
    <row r="82" spans="8:8">
      <c r="H82" s="117">
        <v>111</v>
      </c>
    </row>
    <row r="83" spans="8:8">
      <c r="H83" s="117">
        <v>112</v>
      </c>
    </row>
    <row r="84" spans="8:8">
      <c r="H84" s="117">
        <v>113</v>
      </c>
    </row>
    <row r="85" spans="8:8">
      <c r="H85" s="117">
        <v>114</v>
      </c>
    </row>
    <row r="86" spans="8:8">
      <c r="H86" s="117">
        <v>115</v>
      </c>
    </row>
    <row r="87" spans="8:8">
      <c r="H87" s="117">
        <v>116</v>
      </c>
    </row>
    <row r="88" spans="8:8">
      <c r="H88" s="117">
        <v>117</v>
      </c>
    </row>
    <row r="89" spans="8:8">
      <c r="H89" s="117">
        <v>118</v>
      </c>
    </row>
    <row r="90" spans="8:8">
      <c r="H90" s="117">
        <v>119</v>
      </c>
    </row>
    <row r="91" spans="8:8">
      <c r="H91" s="117">
        <v>120</v>
      </c>
    </row>
    <row r="92" spans="8:8">
      <c r="H92" s="117">
        <v>121</v>
      </c>
    </row>
    <row r="93" spans="8:8">
      <c r="H93" s="117">
        <v>122</v>
      </c>
    </row>
    <row r="94" spans="8:8">
      <c r="H94" s="117">
        <v>123</v>
      </c>
    </row>
    <row r="95" spans="8:8">
      <c r="H95" s="117">
        <v>124</v>
      </c>
    </row>
    <row r="96" spans="8:8">
      <c r="H96" s="117">
        <v>125</v>
      </c>
    </row>
    <row r="97" spans="8:8">
      <c r="H97" s="117">
        <v>126</v>
      </c>
    </row>
    <row r="98" spans="8:8">
      <c r="H98" s="117">
        <v>127</v>
      </c>
    </row>
    <row r="99" spans="8:8">
      <c r="H99" s="117">
        <v>128</v>
      </c>
    </row>
    <row r="100" spans="8:8">
      <c r="H100" s="117">
        <v>129</v>
      </c>
    </row>
    <row r="101" spans="8:8">
      <c r="H101" s="117">
        <v>130</v>
      </c>
    </row>
    <row r="102" spans="8:8">
      <c r="H102" s="117">
        <v>131</v>
      </c>
    </row>
    <row r="103" spans="8:8">
      <c r="H103" s="117">
        <v>132</v>
      </c>
    </row>
    <row r="104" spans="8:8">
      <c r="H104" s="117">
        <v>133</v>
      </c>
    </row>
    <row r="105" spans="8:8">
      <c r="H105" s="117">
        <v>134</v>
      </c>
    </row>
    <row r="106" spans="8:8">
      <c r="H106" s="117">
        <v>135</v>
      </c>
    </row>
    <row r="107" spans="8:8">
      <c r="H107" s="117">
        <v>136</v>
      </c>
    </row>
    <row r="108" spans="8:8">
      <c r="H108" s="117">
        <v>137</v>
      </c>
    </row>
    <row r="109" spans="8:8">
      <c r="H109" s="117">
        <v>138</v>
      </c>
    </row>
    <row r="110" spans="8:8">
      <c r="H110" s="117">
        <v>139</v>
      </c>
    </row>
    <row r="111" spans="8:8">
      <c r="H111" s="117">
        <v>140</v>
      </c>
    </row>
    <row r="112" spans="8:8">
      <c r="H112" s="117">
        <v>141</v>
      </c>
    </row>
    <row r="113" spans="8:8">
      <c r="H113" s="117">
        <v>142</v>
      </c>
    </row>
    <row r="114" spans="8:8">
      <c r="H114" s="117">
        <v>143</v>
      </c>
    </row>
    <row r="115" spans="8:8">
      <c r="H115" s="117">
        <v>144</v>
      </c>
    </row>
    <row r="116" spans="8:8">
      <c r="H116" s="117">
        <v>145</v>
      </c>
    </row>
    <row r="117" spans="8:8">
      <c r="H117" s="117">
        <v>146</v>
      </c>
    </row>
    <row r="118" spans="8:8">
      <c r="H118" s="117">
        <v>147</v>
      </c>
    </row>
    <row r="119" spans="8:8">
      <c r="H119" s="117">
        <v>148</v>
      </c>
    </row>
    <row r="120" spans="8:8">
      <c r="H120" s="117">
        <v>149</v>
      </c>
    </row>
    <row r="121" spans="8:8">
      <c r="H121" s="117">
        <v>150</v>
      </c>
    </row>
    <row r="122" spans="8:8">
      <c r="H122" s="117">
        <v>151</v>
      </c>
    </row>
    <row r="123" spans="8:8">
      <c r="H123" s="117">
        <v>152</v>
      </c>
    </row>
    <row r="124" spans="8:8">
      <c r="H124" s="117">
        <v>153</v>
      </c>
    </row>
    <row r="125" spans="8:8">
      <c r="H125" s="117">
        <v>154</v>
      </c>
    </row>
    <row r="126" spans="8:8">
      <c r="H126" s="117">
        <v>155</v>
      </c>
    </row>
    <row r="127" spans="8:8">
      <c r="H127" s="117">
        <v>156</v>
      </c>
    </row>
    <row r="128" spans="8:8">
      <c r="H128" s="117">
        <v>157</v>
      </c>
    </row>
    <row r="129" spans="8:8">
      <c r="H129" s="117">
        <v>158</v>
      </c>
    </row>
    <row r="130" spans="8:8">
      <c r="H130" s="117">
        <v>159</v>
      </c>
    </row>
    <row r="131" spans="8:8">
      <c r="H131" s="117">
        <v>160</v>
      </c>
    </row>
    <row r="132" spans="8:8">
      <c r="H132" s="117">
        <v>161</v>
      </c>
    </row>
    <row r="133" spans="8:8">
      <c r="H133" s="117">
        <v>162</v>
      </c>
    </row>
    <row r="134" spans="8:8">
      <c r="H134" s="117">
        <v>163</v>
      </c>
    </row>
    <row r="135" spans="8:8">
      <c r="H135" s="117">
        <v>164</v>
      </c>
    </row>
    <row r="136" spans="8:8">
      <c r="H136" s="117">
        <v>165</v>
      </c>
    </row>
    <row r="137" spans="8:8">
      <c r="H137" s="117">
        <v>166</v>
      </c>
    </row>
    <row r="138" spans="8:8">
      <c r="H138" s="117">
        <v>167</v>
      </c>
    </row>
    <row r="139" spans="8:8">
      <c r="H139" s="117">
        <v>168</v>
      </c>
    </row>
    <row r="140" spans="8:8">
      <c r="H140" s="117">
        <v>169</v>
      </c>
    </row>
    <row r="141" spans="8:8">
      <c r="H141" s="117">
        <v>170</v>
      </c>
    </row>
    <row r="142" spans="8:8">
      <c r="H142" s="117">
        <v>171</v>
      </c>
    </row>
    <row r="143" spans="8:8">
      <c r="H143" s="117">
        <v>172</v>
      </c>
    </row>
    <row r="144" spans="8:8">
      <c r="H144" s="117">
        <v>173</v>
      </c>
    </row>
    <row r="145" spans="8:8">
      <c r="H145" s="117">
        <v>174</v>
      </c>
    </row>
    <row r="146" spans="8:8">
      <c r="H146" s="117">
        <v>175</v>
      </c>
    </row>
    <row r="147" spans="8:8">
      <c r="H147" s="117">
        <v>176</v>
      </c>
    </row>
    <row r="148" spans="8:8">
      <c r="H148" s="117">
        <v>177</v>
      </c>
    </row>
    <row r="149" spans="8:8">
      <c r="H149" s="117">
        <v>178</v>
      </c>
    </row>
    <row r="150" spans="8:8">
      <c r="H150" s="117">
        <v>179</v>
      </c>
    </row>
    <row r="151" spans="8:8">
      <c r="H151" s="117">
        <v>180</v>
      </c>
    </row>
    <row r="152" spans="8:8">
      <c r="H152" s="117">
        <v>181</v>
      </c>
    </row>
    <row r="153" spans="8:8">
      <c r="H153" s="117">
        <v>182</v>
      </c>
    </row>
    <row r="154" spans="8:8">
      <c r="H154" s="117">
        <v>183</v>
      </c>
    </row>
    <row r="155" spans="8:8">
      <c r="H155" s="117">
        <v>184</v>
      </c>
    </row>
    <row r="156" spans="8:8">
      <c r="H156" s="117">
        <v>185</v>
      </c>
    </row>
    <row r="157" spans="8:8">
      <c r="H157" s="117">
        <v>186</v>
      </c>
    </row>
    <row r="158" spans="8:8">
      <c r="H158" s="117">
        <v>187</v>
      </c>
    </row>
    <row r="159" spans="8:8">
      <c r="H159" s="117">
        <v>188</v>
      </c>
    </row>
    <row r="160" spans="8:8">
      <c r="H160" s="117">
        <v>189</v>
      </c>
    </row>
    <row r="161" spans="8:8">
      <c r="H161" s="117">
        <v>190</v>
      </c>
    </row>
    <row r="162" spans="8:8">
      <c r="H162" s="117">
        <v>191</v>
      </c>
    </row>
    <row r="163" spans="8:8">
      <c r="H163" s="117">
        <v>192</v>
      </c>
    </row>
    <row r="164" spans="8:8">
      <c r="H164" s="117">
        <v>193</v>
      </c>
    </row>
    <row r="165" spans="8:8">
      <c r="H165" s="117">
        <v>194</v>
      </c>
    </row>
    <row r="166" spans="8:8">
      <c r="H166" s="117">
        <v>195</v>
      </c>
    </row>
    <row r="167" spans="8:8">
      <c r="H167" s="117">
        <v>196</v>
      </c>
    </row>
    <row r="168" spans="8:8">
      <c r="H168" s="117">
        <v>197</v>
      </c>
    </row>
    <row r="169" spans="8:8">
      <c r="H169" s="117">
        <v>198</v>
      </c>
    </row>
    <row r="170" spans="8:8">
      <c r="H170" s="117">
        <v>199</v>
      </c>
    </row>
    <row r="171" spans="8:8">
      <c r="H171" s="117">
        <v>200</v>
      </c>
    </row>
    <row r="172" spans="8:8">
      <c r="H172" s="117">
        <v>201</v>
      </c>
    </row>
    <row r="173" spans="8:8">
      <c r="H173" s="117">
        <v>202</v>
      </c>
    </row>
    <row r="174" spans="8:8">
      <c r="H174" s="117">
        <v>203</v>
      </c>
    </row>
    <row r="175" spans="8:8">
      <c r="H175" s="117">
        <v>204</v>
      </c>
    </row>
    <row r="176" spans="8:8">
      <c r="H176" s="117">
        <v>205</v>
      </c>
    </row>
    <row r="177" spans="8:8">
      <c r="H177" s="117">
        <v>206</v>
      </c>
    </row>
    <row r="178" spans="8:8">
      <c r="H178" s="117">
        <v>207</v>
      </c>
    </row>
    <row r="179" spans="8:8">
      <c r="H179" s="117">
        <v>208</v>
      </c>
    </row>
    <row r="180" spans="8:8">
      <c r="H180" s="117">
        <v>209</v>
      </c>
    </row>
    <row r="181" spans="8:8">
      <c r="H181" s="117">
        <v>210</v>
      </c>
    </row>
    <row r="182" spans="8:8">
      <c r="H182" s="117">
        <v>211</v>
      </c>
    </row>
    <row r="183" spans="8:8">
      <c r="H183" s="117">
        <v>212</v>
      </c>
    </row>
    <row r="184" spans="8:8">
      <c r="H184" s="117">
        <v>213</v>
      </c>
    </row>
    <row r="185" spans="8:8">
      <c r="H185" s="117">
        <v>214</v>
      </c>
    </row>
    <row r="186" spans="8:8">
      <c r="H186" s="117">
        <v>215</v>
      </c>
    </row>
    <row r="187" spans="8:8">
      <c r="H187" s="117">
        <v>216</v>
      </c>
    </row>
    <row r="188" spans="8:8">
      <c r="H188" s="117">
        <v>217</v>
      </c>
    </row>
    <row r="189" spans="8:8">
      <c r="H189" s="117">
        <v>218</v>
      </c>
    </row>
    <row r="190" spans="8:8">
      <c r="H190" s="117">
        <v>219</v>
      </c>
    </row>
    <row r="191" spans="8:8">
      <c r="H191" s="117">
        <v>220</v>
      </c>
    </row>
    <row r="192" spans="8:8">
      <c r="H192" s="117">
        <v>221</v>
      </c>
    </row>
    <row r="193" spans="8:8">
      <c r="H193" s="117">
        <v>222</v>
      </c>
    </row>
    <row r="194" spans="8:8">
      <c r="H194" s="117">
        <v>223</v>
      </c>
    </row>
    <row r="195" spans="8:8">
      <c r="H195" s="117">
        <v>224</v>
      </c>
    </row>
    <row r="196" spans="8:8">
      <c r="H196" s="117">
        <v>225</v>
      </c>
    </row>
    <row r="197" spans="8:8">
      <c r="H197" s="117">
        <v>226</v>
      </c>
    </row>
    <row r="198" spans="8:8">
      <c r="H198" s="117">
        <v>227</v>
      </c>
    </row>
    <row r="199" spans="8:8">
      <c r="H199" s="117">
        <v>228</v>
      </c>
    </row>
    <row r="200" spans="8:8">
      <c r="H200" s="117">
        <v>229</v>
      </c>
    </row>
    <row r="201" spans="8:8">
      <c r="H201" s="117">
        <v>230</v>
      </c>
    </row>
  </sheetData>
  <sheetProtection algorithmName="SHA-512" hashValue="Me//p98/kTvcajBIxUADgK/7QChThaUv5tLMLnoJUlsXl2D8X96cvgsgDlegDa0OHdm+TdAsI/N/aNF2vmWNSw==" saltValue="oA1k5qJvsp5NKoyPe/j4Iw==" spinCount="100000" sheet="1" objects="1"/>
  <mergeCells count="5">
    <mergeCell ref="B1:F1"/>
    <mergeCell ref="B12:F12"/>
    <mergeCell ref="B13:F13"/>
    <mergeCell ref="B14:F14"/>
    <mergeCell ref="B15:F15"/>
  </mergeCells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1"/>
  <sheetViews>
    <sheetView zoomScale="55" zoomScaleNormal="55" topLeftCell="B1" workbookViewId="0">
      <selection activeCell="B34" sqref="B34"/>
    </sheetView>
  </sheetViews>
  <sheetFormatPr defaultColWidth="9" defaultRowHeight="15.3"/>
  <cols>
    <col min="1" max="1" width="9" hidden="1" customWidth="1"/>
    <col min="2" max="2" width="25.45" style="97" customWidth="1"/>
    <col min="3" max="3" width="5.49166666666667" style="97" customWidth="1"/>
    <col min="4" max="4" width="6.78333333333333" customWidth="1"/>
    <col min="5" max="5" width="7.66666666666667" customWidth="1"/>
    <col min="6" max="6" width="7.49166666666667" customWidth="1"/>
    <col min="7" max="7" width="80.9" customWidth="1"/>
    <col min="8" max="10" width="8.60833333333333" customWidth="1"/>
  </cols>
  <sheetData>
    <row r="1" spans="2:10">
      <c r="B1" s="98"/>
      <c r="C1" s="98"/>
      <c r="D1" s="99" t="s">
        <v>15</v>
      </c>
      <c r="E1" s="100" t="s">
        <v>16</v>
      </c>
      <c r="F1" s="99" t="s">
        <v>17</v>
      </c>
      <c r="G1" s="100" t="s">
        <v>18</v>
      </c>
      <c r="H1" s="101" t="s">
        <v>15</v>
      </c>
      <c r="I1" s="101" t="s">
        <v>16</v>
      </c>
      <c r="J1" s="101" t="s">
        <v>17</v>
      </c>
    </row>
    <row r="2" ht="30.65" spans="2:10">
      <c r="B2" s="102" t="s">
        <v>19</v>
      </c>
      <c r="C2" s="103">
        <v>100</v>
      </c>
      <c r="D2" s="104">
        <v>60</v>
      </c>
      <c r="E2" s="105">
        <v>13</v>
      </c>
      <c r="F2" s="104">
        <v>7</v>
      </c>
      <c r="G2" s="106" t="s">
        <v>20</v>
      </c>
      <c r="H2" s="107">
        <f t="shared" ref="H2:H11" si="0">D2/C2</f>
        <v>0.6</v>
      </c>
      <c r="I2" s="107">
        <f t="shared" ref="I2:I11" si="1">E2/C2</f>
        <v>0.13</v>
      </c>
      <c r="J2" s="107">
        <f t="shared" ref="J2:J11" si="2">F2/C2</f>
        <v>0.07</v>
      </c>
    </row>
    <row r="3" spans="2:10">
      <c r="B3" s="102" t="s">
        <v>21</v>
      </c>
      <c r="C3" s="103">
        <v>100</v>
      </c>
      <c r="D3" s="108">
        <v>78.5</v>
      </c>
      <c r="E3" s="109">
        <v>7.4</v>
      </c>
      <c r="F3" s="108">
        <v>0</v>
      </c>
      <c r="G3" s="101" t="s">
        <v>22</v>
      </c>
      <c r="H3" s="107">
        <f t="shared" si="0"/>
        <v>0.785</v>
      </c>
      <c r="I3" s="107">
        <f t="shared" si="1"/>
        <v>0.074</v>
      </c>
      <c r="J3" s="107">
        <f t="shared" si="2"/>
        <v>0</v>
      </c>
    </row>
    <row r="4" ht="46" spans="2:10">
      <c r="B4" s="102" t="s">
        <v>23</v>
      </c>
      <c r="C4" s="103">
        <v>1</v>
      </c>
      <c r="D4" s="104">
        <v>0.4</v>
      </c>
      <c r="E4" s="105">
        <v>7</v>
      </c>
      <c r="F4" s="104">
        <v>4</v>
      </c>
      <c r="G4" s="106" t="s">
        <v>24</v>
      </c>
      <c r="H4" s="107">
        <f t="shared" si="0"/>
        <v>0.4</v>
      </c>
      <c r="I4" s="107">
        <f t="shared" si="1"/>
        <v>7</v>
      </c>
      <c r="J4" s="107">
        <f t="shared" si="2"/>
        <v>4</v>
      </c>
    </row>
    <row r="5" spans="2:10">
      <c r="B5" s="102" t="s">
        <v>25</v>
      </c>
      <c r="C5" s="103">
        <v>100</v>
      </c>
      <c r="D5" s="108">
        <v>0</v>
      </c>
      <c r="E5" s="109">
        <v>24</v>
      </c>
      <c r="F5" s="108">
        <v>0</v>
      </c>
      <c r="G5" s="101" t="s">
        <v>26</v>
      </c>
      <c r="H5" s="107">
        <f t="shared" si="0"/>
        <v>0</v>
      </c>
      <c r="I5" s="107">
        <f t="shared" si="1"/>
        <v>0.24</v>
      </c>
      <c r="J5" s="107">
        <f t="shared" si="2"/>
        <v>0</v>
      </c>
    </row>
    <row r="6" ht="20" customHeight="1" spans="2:10">
      <c r="B6" s="102" t="s">
        <v>27</v>
      </c>
      <c r="C6" s="103">
        <v>100</v>
      </c>
      <c r="D6" s="108">
        <v>0</v>
      </c>
      <c r="E6" s="109">
        <v>24</v>
      </c>
      <c r="F6" s="108">
        <v>0</v>
      </c>
      <c r="G6" s="101" t="s">
        <v>28</v>
      </c>
      <c r="H6" s="107">
        <f t="shared" si="0"/>
        <v>0</v>
      </c>
      <c r="I6" s="107">
        <f t="shared" si="1"/>
        <v>0.24</v>
      </c>
      <c r="J6" s="107">
        <f t="shared" si="2"/>
        <v>0</v>
      </c>
    </row>
    <row r="7" spans="2:10">
      <c r="B7" s="102" t="s">
        <v>29</v>
      </c>
      <c r="C7" s="103">
        <v>100</v>
      </c>
      <c r="D7" s="108">
        <v>0</v>
      </c>
      <c r="E7" s="109">
        <v>24</v>
      </c>
      <c r="F7" s="108">
        <v>0</v>
      </c>
      <c r="G7" s="101"/>
      <c r="H7" s="107">
        <f t="shared" si="0"/>
        <v>0</v>
      </c>
      <c r="I7" s="107">
        <f t="shared" si="1"/>
        <v>0.24</v>
      </c>
      <c r="J7" s="107">
        <f t="shared" si="2"/>
        <v>0</v>
      </c>
    </row>
    <row r="8" ht="20" customHeight="1" spans="2:10">
      <c r="B8" s="102" t="s">
        <v>30</v>
      </c>
      <c r="C8" s="103">
        <v>100</v>
      </c>
      <c r="D8" s="108">
        <v>0</v>
      </c>
      <c r="E8" s="109">
        <v>20</v>
      </c>
      <c r="F8" s="108">
        <v>0</v>
      </c>
      <c r="G8" s="101"/>
      <c r="H8" s="107">
        <f t="shared" si="0"/>
        <v>0</v>
      </c>
      <c r="I8" s="107">
        <f t="shared" si="1"/>
        <v>0.2</v>
      </c>
      <c r="J8" s="107">
        <f t="shared" si="2"/>
        <v>0</v>
      </c>
    </row>
    <row r="9" spans="2:10">
      <c r="B9" s="102" t="s">
        <v>31</v>
      </c>
      <c r="C9" s="103">
        <v>100</v>
      </c>
      <c r="D9" s="108">
        <v>0</v>
      </c>
      <c r="E9" s="109">
        <v>18</v>
      </c>
      <c r="F9" s="108">
        <v>0</v>
      </c>
      <c r="G9" s="101" t="s">
        <v>32</v>
      </c>
      <c r="H9" s="107">
        <f t="shared" si="0"/>
        <v>0</v>
      </c>
      <c r="I9" s="107">
        <f t="shared" si="1"/>
        <v>0.18</v>
      </c>
      <c r="J9" s="107">
        <f t="shared" si="2"/>
        <v>0</v>
      </c>
    </row>
    <row r="10" spans="2:10">
      <c r="B10" s="102" t="s">
        <v>33</v>
      </c>
      <c r="C10" s="103">
        <v>100</v>
      </c>
      <c r="D10" s="108">
        <v>0</v>
      </c>
      <c r="E10" s="109">
        <v>18</v>
      </c>
      <c r="F10" s="108">
        <v>0</v>
      </c>
      <c r="G10" s="101" t="s">
        <v>34</v>
      </c>
      <c r="H10" s="107">
        <f t="shared" si="0"/>
        <v>0</v>
      </c>
      <c r="I10" s="107">
        <f t="shared" si="1"/>
        <v>0.18</v>
      </c>
      <c r="J10" s="107">
        <f t="shared" si="2"/>
        <v>0</v>
      </c>
    </row>
    <row r="11" ht="15.35" spans="2:10">
      <c r="B11" s="110" t="s">
        <v>35</v>
      </c>
      <c r="C11" s="103">
        <v>100</v>
      </c>
      <c r="D11" s="108">
        <v>22</v>
      </c>
      <c r="E11" s="109">
        <v>0</v>
      </c>
      <c r="F11" s="108">
        <v>0</v>
      </c>
      <c r="G11" s="101"/>
      <c r="H11" s="107">
        <f t="shared" si="0"/>
        <v>0.22</v>
      </c>
      <c r="I11" s="107">
        <f t="shared" si="1"/>
        <v>0</v>
      </c>
      <c r="J11" s="107">
        <f t="shared" si="2"/>
        <v>0</v>
      </c>
    </row>
    <row r="12" ht="15.35" spans="2:10">
      <c r="B12" s="110" t="s">
        <v>36</v>
      </c>
      <c r="C12" s="103">
        <v>100</v>
      </c>
      <c r="D12" s="108">
        <v>22</v>
      </c>
      <c r="E12" s="109">
        <v>0</v>
      </c>
      <c r="F12" s="108">
        <v>0</v>
      </c>
      <c r="G12" s="101"/>
      <c r="H12" s="107">
        <f t="shared" ref="H12:H28" si="3">D12/C12</f>
        <v>0.22</v>
      </c>
      <c r="I12" s="107">
        <f t="shared" ref="I12:I28" si="4">E12/C12</f>
        <v>0</v>
      </c>
      <c r="J12" s="107">
        <f t="shared" ref="J12:J28" si="5">F12/C12</f>
        <v>0</v>
      </c>
    </row>
    <row r="13" ht="15.35" spans="2:10">
      <c r="B13" s="110" t="s">
        <v>37</v>
      </c>
      <c r="C13" s="103">
        <v>100</v>
      </c>
      <c r="D13" s="108">
        <v>22</v>
      </c>
      <c r="E13" s="109">
        <v>0</v>
      </c>
      <c r="F13" s="108">
        <v>0</v>
      </c>
      <c r="G13" s="101"/>
      <c r="H13" s="107">
        <f t="shared" si="3"/>
        <v>0.22</v>
      </c>
      <c r="I13" s="107">
        <f t="shared" si="4"/>
        <v>0</v>
      </c>
      <c r="J13" s="107">
        <f t="shared" si="5"/>
        <v>0</v>
      </c>
    </row>
    <row r="14" ht="15.35" spans="2:10">
      <c r="B14" s="110" t="s">
        <v>38</v>
      </c>
      <c r="C14" s="103">
        <v>100</v>
      </c>
      <c r="D14" s="108">
        <v>22</v>
      </c>
      <c r="E14" s="109">
        <v>0</v>
      </c>
      <c r="F14" s="108">
        <v>0</v>
      </c>
      <c r="G14" s="101" t="s">
        <v>39</v>
      </c>
      <c r="H14" s="107">
        <f t="shared" si="3"/>
        <v>0.22</v>
      </c>
      <c r="I14" s="107">
        <f t="shared" si="4"/>
        <v>0</v>
      </c>
      <c r="J14" s="107">
        <f t="shared" si="5"/>
        <v>0</v>
      </c>
    </row>
    <row r="15" ht="15.35" spans="2:10">
      <c r="B15" s="110" t="s">
        <v>40</v>
      </c>
      <c r="C15" s="103">
        <v>100</v>
      </c>
      <c r="D15" s="108">
        <v>0</v>
      </c>
      <c r="E15" s="109">
        <v>0</v>
      </c>
      <c r="F15" s="108">
        <v>0</v>
      </c>
      <c r="G15" s="101" t="s">
        <v>41</v>
      </c>
      <c r="H15" s="107">
        <f t="shared" si="3"/>
        <v>0</v>
      </c>
      <c r="I15" s="107">
        <f t="shared" si="4"/>
        <v>0</v>
      </c>
      <c r="J15" s="107">
        <f t="shared" si="5"/>
        <v>0</v>
      </c>
    </row>
    <row r="16" ht="20" customHeight="1" spans="2:10">
      <c r="B16" s="102" t="s">
        <v>42</v>
      </c>
      <c r="C16" s="103">
        <v>100</v>
      </c>
      <c r="D16" s="108">
        <v>0</v>
      </c>
      <c r="E16" s="109">
        <v>0</v>
      </c>
      <c r="F16" s="108">
        <v>100</v>
      </c>
      <c r="G16" s="101"/>
      <c r="H16" s="107">
        <f t="shared" si="3"/>
        <v>0</v>
      </c>
      <c r="I16" s="107">
        <f t="shared" si="4"/>
        <v>0</v>
      </c>
      <c r="J16" s="107">
        <f t="shared" si="5"/>
        <v>1</v>
      </c>
    </row>
    <row r="17" ht="20" customHeight="1" spans="2:10">
      <c r="B17" s="102" t="s">
        <v>43</v>
      </c>
      <c r="C17" s="103">
        <v>100</v>
      </c>
      <c r="D17" s="108">
        <v>0</v>
      </c>
      <c r="E17" s="109">
        <v>0</v>
      </c>
      <c r="F17" s="108">
        <v>100</v>
      </c>
      <c r="G17" s="101"/>
      <c r="H17" s="107">
        <f t="shared" si="3"/>
        <v>0</v>
      </c>
      <c r="I17" s="107">
        <f t="shared" si="4"/>
        <v>0</v>
      </c>
      <c r="J17" s="107">
        <f t="shared" si="5"/>
        <v>1</v>
      </c>
    </row>
    <row r="18" ht="20" customHeight="1" spans="2:10">
      <c r="B18" s="102" t="s">
        <v>44</v>
      </c>
      <c r="C18" s="103">
        <v>100</v>
      </c>
      <c r="D18" s="108">
        <v>0</v>
      </c>
      <c r="E18" s="109">
        <v>0</v>
      </c>
      <c r="F18" s="108">
        <v>100</v>
      </c>
      <c r="G18" s="101"/>
      <c r="H18" s="107">
        <f t="shared" si="3"/>
        <v>0</v>
      </c>
      <c r="I18" s="107">
        <f t="shared" si="4"/>
        <v>0</v>
      </c>
      <c r="J18" s="107">
        <f t="shared" si="5"/>
        <v>1</v>
      </c>
    </row>
    <row r="19" ht="20" customHeight="1" spans="2:10">
      <c r="B19" s="102" t="s">
        <v>45</v>
      </c>
      <c r="C19" s="103">
        <v>100</v>
      </c>
      <c r="D19" s="108">
        <v>0</v>
      </c>
      <c r="E19" s="109">
        <v>0</v>
      </c>
      <c r="F19" s="108">
        <v>100</v>
      </c>
      <c r="G19" s="101"/>
      <c r="H19" s="107">
        <f t="shared" si="3"/>
        <v>0</v>
      </c>
      <c r="I19" s="107">
        <f t="shared" si="4"/>
        <v>0</v>
      </c>
      <c r="J19" s="107">
        <f t="shared" si="5"/>
        <v>1</v>
      </c>
    </row>
    <row r="20" ht="20" customHeight="1" spans="2:10">
      <c r="B20" s="102" t="s">
        <v>46</v>
      </c>
      <c r="C20" s="103">
        <v>100</v>
      </c>
      <c r="D20" s="108">
        <v>0</v>
      </c>
      <c r="E20" s="109">
        <v>0</v>
      </c>
      <c r="F20" s="108">
        <v>100</v>
      </c>
      <c r="G20" s="101"/>
      <c r="H20" s="107">
        <f t="shared" si="3"/>
        <v>0</v>
      </c>
      <c r="I20" s="107">
        <f t="shared" si="4"/>
        <v>0</v>
      </c>
      <c r="J20" s="107">
        <f t="shared" si="5"/>
        <v>1</v>
      </c>
    </row>
    <row r="21" ht="20" customHeight="1" spans="2:10">
      <c r="B21" s="102" t="s">
        <v>47</v>
      </c>
      <c r="C21" s="103">
        <v>100</v>
      </c>
      <c r="D21" s="108">
        <v>0</v>
      </c>
      <c r="E21" s="109">
        <v>0</v>
      </c>
      <c r="F21" s="108">
        <v>100</v>
      </c>
      <c r="G21" s="101"/>
      <c r="H21" s="107">
        <f t="shared" si="3"/>
        <v>0</v>
      </c>
      <c r="I21" s="107">
        <f t="shared" si="4"/>
        <v>0</v>
      </c>
      <c r="J21" s="107">
        <f t="shared" si="5"/>
        <v>1</v>
      </c>
    </row>
    <row r="22" spans="2:10">
      <c r="B22" s="102" t="s">
        <v>48</v>
      </c>
      <c r="C22" s="103">
        <v>100</v>
      </c>
      <c r="D22" s="108">
        <v>0</v>
      </c>
      <c r="E22" s="109">
        <v>0</v>
      </c>
      <c r="F22" s="108">
        <v>0</v>
      </c>
      <c r="G22" s="101" t="s">
        <v>49</v>
      </c>
      <c r="H22" s="107">
        <f t="shared" si="3"/>
        <v>0</v>
      </c>
      <c r="I22" s="107">
        <f t="shared" si="4"/>
        <v>0</v>
      </c>
      <c r="J22" s="107">
        <f t="shared" si="5"/>
        <v>0</v>
      </c>
    </row>
    <row r="23" spans="2:10">
      <c r="B23" s="102" t="s">
        <v>50</v>
      </c>
      <c r="C23" s="103">
        <v>100</v>
      </c>
      <c r="D23" s="108">
        <v>0</v>
      </c>
      <c r="E23" s="109">
        <v>0</v>
      </c>
      <c r="F23" s="108">
        <v>0</v>
      </c>
      <c r="G23" s="101" t="s">
        <v>49</v>
      </c>
      <c r="H23" s="107">
        <f t="shared" si="3"/>
        <v>0</v>
      </c>
      <c r="I23" s="107">
        <f t="shared" si="4"/>
        <v>0</v>
      </c>
      <c r="J23" s="107">
        <f t="shared" si="5"/>
        <v>0</v>
      </c>
    </row>
    <row r="24" ht="20" customHeight="1" spans="2:10">
      <c r="B24" s="102" t="s">
        <v>51</v>
      </c>
      <c r="C24" s="103">
        <v>100</v>
      </c>
      <c r="D24" s="108">
        <v>0</v>
      </c>
      <c r="E24" s="109">
        <v>0</v>
      </c>
      <c r="F24" s="108">
        <v>0</v>
      </c>
      <c r="G24" s="101" t="s">
        <v>52</v>
      </c>
      <c r="H24" s="107">
        <f t="shared" si="3"/>
        <v>0</v>
      </c>
      <c r="I24" s="107">
        <f t="shared" si="4"/>
        <v>0</v>
      </c>
      <c r="J24" s="107">
        <f t="shared" si="5"/>
        <v>0</v>
      </c>
    </row>
    <row r="25" ht="20" customHeight="1" spans="2:10">
      <c r="B25" s="102" t="s">
        <v>53</v>
      </c>
      <c r="C25" s="103">
        <v>100</v>
      </c>
      <c r="D25" s="108">
        <v>0</v>
      </c>
      <c r="E25" s="109">
        <v>0</v>
      </c>
      <c r="F25" s="108">
        <v>0</v>
      </c>
      <c r="G25" s="101"/>
      <c r="H25" s="107">
        <f t="shared" si="3"/>
        <v>0</v>
      </c>
      <c r="I25" s="107">
        <f t="shared" si="4"/>
        <v>0</v>
      </c>
      <c r="J25" s="107">
        <f t="shared" si="5"/>
        <v>0</v>
      </c>
    </row>
    <row r="26" ht="20" customHeight="1" spans="2:10">
      <c r="B26" s="102" t="s">
        <v>54</v>
      </c>
      <c r="C26" s="103">
        <v>100</v>
      </c>
      <c r="D26" s="108">
        <v>0</v>
      </c>
      <c r="E26" s="109">
        <v>0</v>
      </c>
      <c r="F26" s="108">
        <v>0</v>
      </c>
      <c r="G26" s="101"/>
      <c r="H26" s="107">
        <f t="shared" si="3"/>
        <v>0</v>
      </c>
      <c r="I26" s="107">
        <f t="shared" si="4"/>
        <v>0</v>
      </c>
      <c r="J26" s="107">
        <f t="shared" si="5"/>
        <v>0</v>
      </c>
    </row>
    <row r="27" ht="20" customHeight="1" spans="2:10">
      <c r="B27" s="102" t="s">
        <v>55</v>
      </c>
      <c r="C27" s="103">
        <v>100</v>
      </c>
      <c r="D27" s="108">
        <v>0</v>
      </c>
      <c r="E27" s="109">
        <v>0</v>
      </c>
      <c r="F27" s="108">
        <v>0</v>
      </c>
      <c r="G27" s="101" t="s">
        <v>52</v>
      </c>
      <c r="H27" s="107">
        <f t="shared" si="3"/>
        <v>0</v>
      </c>
      <c r="I27" s="107">
        <f t="shared" si="4"/>
        <v>0</v>
      </c>
      <c r="J27" s="107">
        <f t="shared" si="5"/>
        <v>0</v>
      </c>
    </row>
    <row r="28" ht="20" customHeight="1" spans="2:10">
      <c r="B28" s="102" t="s">
        <v>56</v>
      </c>
      <c r="C28" s="103">
        <v>100</v>
      </c>
      <c r="D28" s="108">
        <v>0</v>
      </c>
      <c r="E28" s="109">
        <v>0</v>
      </c>
      <c r="F28" s="108">
        <v>0</v>
      </c>
      <c r="G28" s="101" t="s">
        <v>52</v>
      </c>
      <c r="H28" s="107">
        <f t="shared" si="3"/>
        <v>0</v>
      </c>
      <c r="I28" s="107">
        <f t="shared" si="4"/>
        <v>0</v>
      </c>
      <c r="J28" s="107">
        <f t="shared" si="5"/>
        <v>0</v>
      </c>
    </row>
    <row r="29" ht="20" customHeight="1" spans="2:10">
      <c r="B29" s="102" t="s">
        <v>57</v>
      </c>
      <c r="C29" s="103">
        <v>100</v>
      </c>
      <c r="D29" s="108">
        <v>0</v>
      </c>
      <c r="E29" s="109">
        <v>0</v>
      </c>
      <c r="F29" s="108">
        <v>0</v>
      </c>
      <c r="G29" s="101" t="s">
        <v>52</v>
      </c>
      <c r="H29" s="107">
        <f t="shared" ref="H29:H51" si="6">D29/C29</f>
        <v>0</v>
      </c>
      <c r="I29" s="107">
        <f t="shared" ref="I29:I51" si="7">E29/C29</f>
        <v>0</v>
      </c>
      <c r="J29" s="107">
        <f t="shared" ref="J29:J51" si="8">F29/C29</f>
        <v>0</v>
      </c>
    </row>
    <row r="30" ht="20" customHeight="1" spans="2:10">
      <c r="B30" s="102" t="s">
        <v>58</v>
      </c>
      <c r="C30" s="103">
        <v>100</v>
      </c>
      <c r="D30" s="108">
        <v>0</v>
      </c>
      <c r="E30" s="109">
        <v>0</v>
      </c>
      <c r="F30" s="108">
        <v>0</v>
      </c>
      <c r="G30" s="101" t="s">
        <v>52</v>
      </c>
      <c r="H30" s="107">
        <f t="shared" si="6"/>
        <v>0</v>
      </c>
      <c r="I30" s="107">
        <f t="shared" si="7"/>
        <v>0</v>
      </c>
      <c r="J30" s="107">
        <f t="shared" si="8"/>
        <v>0</v>
      </c>
    </row>
    <row r="31" ht="20" customHeight="1" spans="2:10">
      <c r="B31" s="102" t="s">
        <v>59</v>
      </c>
      <c r="C31" s="103">
        <v>100</v>
      </c>
      <c r="D31" s="108">
        <v>0</v>
      </c>
      <c r="E31" s="109">
        <v>0</v>
      </c>
      <c r="F31" s="108">
        <v>0</v>
      </c>
      <c r="G31" s="101" t="s">
        <v>52</v>
      </c>
      <c r="H31" s="107">
        <f t="shared" si="6"/>
        <v>0</v>
      </c>
      <c r="I31" s="107">
        <f t="shared" si="7"/>
        <v>0</v>
      </c>
      <c r="J31" s="107">
        <f t="shared" si="8"/>
        <v>0</v>
      </c>
    </row>
    <row r="32" ht="20" customHeight="1" spans="2:10">
      <c r="B32" s="102" t="s">
        <v>60</v>
      </c>
      <c r="C32" s="103">
        <v>100</v>
      </c>
      <c r="D32" s="108">
        <v>0</v>
      </c>
      <c r="E32" s="109">
        <v>0</v>
      </c>
      <c r="F32" s="108">
        <v>0</v>
      </c>
      <c r="G32" s="101" t="s">
        <v>52</v>
      </c>
      <c r="H32" s="107">
        <f t="shared" si="6"/>
        <v>0</v>
      </c>
      <c r="I32" s="107">
        <f t="shared" si="7"/>
        <v>0</v>
      </c>
      <c r="J32" s="107">
        <f t="shared" si="8"/>
        <v>0</v>
      </c>
    </row>
    <row r="33" ht="75" spans="2:10">
      <c r="B33" s="98" t="s">
        <v>61</v>
      </c>
      <c r="C33" s="103">
        <v>100</v>
      </c>
      <c r="D33" s="98">
        <v>0</v>
      </c>
      <c r="E33" s="98">
        <v>0</v>
      </c>
      <c r="F33" s="98">
        <v>0</v>
      </c>
      <c r="G33" s="111" t="s">
        <v>62</v>
      </c>
      <c r="H33" s="107">
        <f t="shared" si="6"/>
        <v>0</v>
      </c>
      <c r="I33" s="107">
        <f t="shared" si="7"/>
        <v>0</v>
      </c>
      <c r="J33" s="107">
        <f t="shared" si="8"/>
        <v>0</v>
      </c>
    </row>
    <row r="34" ht="28" customHeight="1" spans="2:10">
      <c r="B34" s="102" t="s">
        <v>63</v>
      </c>
      <c r="C34" s="98">
        <v>100</v>
      </c>
      <c r="D34" s="107">
        <v>25.9</v>
      </c>
      <c r="E34" s="107">
        <v>2.6</v>
      </c>
      <c r="F34" s="107">
        <v>0.3</v>
      </c>
      <c r="G34" s="112" t="s">
        <v>64</v>
      </c>
      <c r="H34" s="113">
        <f t="shared" si="6"/>
        <v>0.259</v>
      </c>
      <c r="I34" s="113">
        <f t="shared" si="7"/>
        <v>0.026</v>
      </c>
      <c r="J34" s="113">
        <f t="shared" si="8"/>
        <v>0.003</v>
      </c>
    </row>
    <row r="35" ht="28" customHeight="1" spans="2:10">
      <c r="B35" s="102" t="s">
        <v>65</v>
      </c>
      <c r="C35" s="98">
        <v>100</v>
      </c>
      <c r="D35" s="107">
        <v>47</v>
      </c>
      <c r="E35" s="107">
        <v>7</v>
      </c>
      <c r="F35" s="107">
        <v>1.1</v>
      </c>
      <c r="G35" s="114"/>
      <c r="H35" s="113">
        <f t="shared" si="6"/>
        <v>0.47</v>
      </c>
      <c r="I35" s="113">
        <f t="shared" si="7"/>
        <v>0.07</v>
      </c>
      <c r="J35" s="113">
        <f t="shared" si="8"/>
        <v>0.011</v>
      </c>
    </row>
    <row r="36" ht="28" customHeight="1" spans="2:10">
      <c r="B36" s="102" t="s">
        <v>66</v>
      </c>
      <c r="C36" s="98">
        <v>100</v>
      </c>
      <c r="D36" s="107">
        <v>76</v>
      </c>
      <c r="E36" s="107">
        <v>7.7</v>
      </c>
      <c r="F36" s="107">
        <v>2.7</v>
      </c>
      <c r="G36" s="114"/>
      <c r="H36" s="113">
        <f t="shared" si="6"/>
        <v>0.76</v>
      </c>
      <c r="I36" s="113">
        <f t="shared" si="7"/>
        <v>0.077</v>
      </c>
      <c r="J36" s="113">
        <f t="shared" si="8"/>
        <v>0.027</v>
      </c>
    </row>
    <row r="37" ht="28" customHeight="1" spans="2:10">
      <c r="B37" s="102" t="s">
        <v>67</v>
      </c>
      <c r="C37" s="98">
        <v>100</v>
      </c>
      <c r="D37" s="107">
        <v>18.1</v>
      </c>
      <c r="E37" s="107">
        <v>2.2</v>
      </c>
      <c r="F37" s="107">
        <v>0.2</v>
      </c>
      <c r="G37" s="114"/>
      <c r="H37" s="113">
        <f t="shared" si="6"/>
        <v>0.181</v>
      </c>
      <c r="I37" s="113">
        <f t="shared" si="7"/>
        <v>0.022</v>
      </c>
      <c r="J37" s="113">
        <f t="shared" si="8"/>
        <v>0.002</v>
      </c>
    </row>
    <row r="38" ht="28" customHeight="1" spans="2:10">
      <c r="B38" s="102" t="s">
        <v>68</v>
      </c>
      <c r="C38" s="98">
        <v>100</v>
      </c>
      <c r="D38" s="107">
        <v>64.2</v>
      </c>
      <c r="E38" s="107">
        <v>14.1</v>
      </c>
      <c r="F38" s="107">
        <v>6.1</v>
      </c>
      <c r="G38" s="114"/>
      <c r="H38" s="113">
        <f t="shared" si="6"/>
        <v>0.642</v>
      </c>
      <c r="I38" s="113">
        <f t="shared" si="7"/>
        <v>0.141</v>
      </c>
      <c r="J38" s="113">
        <f t="shared" si="8"/>
        <v>0.061</v>
      </c>
    </row>
    <row r="39" ht="28" customHeight="1" spans="2:10">
      <c r="B39" s="102" t="s">
        <v>69</v>
      </c>
      <c r="C39" s="98">
        <v>100</v>
      </c>
      <c r="D39" s="107">
        <v>0</v>
      </c>
      <c r="E39" s="107">
        <v>20.2</v>
      </c>
      <c r="F39" s="107">
        <v>7.9</v>
      </c>
      <c r="G39" s="114"/>
      <c r="H39" s="113">
        <f t="shared" si="6"/>
        <v>0</v>
      </c>
      <c r="I39" s="113">
        <f t="shared" si="7"/>
        <v>0.202</v>
      </c>
      <c r="J39" s="113">
        <f t="shared" si="8"/>
        <v>0.079</v>
      </c>
    </row>
    <row r="40" ht="28" customHeight="1" spans="2:10">
      <c r="B40" s="102" t="s">
        <v>70</v>
      </c>
      <c r="C40" s="98">
        <v>100</v>
      </c>
      <c r="D40" s="107">
        <v>0</v>
      </c>
      <c r="E40" s="107">
        <v>18</v>
      </c>
      <c r="F40" s="107">
        <v>0.7</v>
      </c>
      <c r="G40" s="114"/>
      <c r="H40" s="113">
        <f t="shared" si="6"/>
        <v>0</v>
      </c>
      <c r="I40" s="113">
        <f t="shared" si="7"/>
        <v>0.18</v>
      </c>
      <c r="J40" s="113">
        <f t="shared" si="8"/>
        <v>0.007</v>
      </c>
    </row>
    <row r="41" ht="28" customHeight="1" spans="2:10">
      <c r="B41" s="102" t="s">
        <v>71</v>
      </c>
      <c r="C41" s="98">
        <v>1</v>
      </c>
      <c r="D41" s="107">
        <v>0.3</v>
      </c>
      <c r="E41" s="107">
        <v>3.6</v>
      </c>
      <c r="F41" s="107">
        <v>0.1</v>
      </c>
      <c r="G41" s="114"/>
      <c r="H41" s="113">
        <f t="shared" si="6"/>
        <v>0.3</v>
      </c>
      <c r="I41" s="113">
        <f t="shared" si="7"/>
        <v>3.6</v>
      </c>
      <c r="J41" s="113">
        <f t="shared" si="8"/>
        <v>0.1</v>
      </c>
    </row>
    <row r="42" ht="28" customHeight="1" spans="2:10">
      <c r="B42" s="102" t="s">
        <v>72</v>
      </c>
      <c r="C42" s="98">
        <v>100</v>
      </c>
      <c r="D42" s="107">
        <v>3.5</v>
      </c>
      <c r="E42" s="107">
        <v>8.1</v>
      </c>
      <c r="F42" s="107">
        <v>3.7</v>
      </c>
      <c r="G42" s="114"/>
      <c r="H42" s="113">
        <f t="shared" si="6"/>
        <v>0.035</v>
      </c>
      <c r="I42" s="113">
        <f t="shared" si="7"/>
        <v>0.081</v>
      </c>
      <c r="J42" s="113">
        <f t="shared" si="8"/>
        <v>0.037</v>
      </c>
    </row>
    <row r="43" ht="28" customHeight="1" spans="2:10">
      <c r="B43" s="102" t="s">
        <v>73</v>
      </c>
      <c r="C43" s="98">
        <v>100</v>
      </c>
      <c r="D43" s="107">
        <v>4.2</v>
      </c>
      <c r="E43" s="107">
        <v>2.2</v>
      </c>
      <c r="F43" s="107">
        <v>0.2</v>
      </c>
      <c r="G43" s="114"/>
      <c r="H43" s="113">
        <f t="shared" si="6"/>
        <v>0.042</v>
      </c>
      <c r="I43" s="113">
        <f t="shared" si="7"/>
        <v>0.022</v>
      </c>
      <c r="J43" s="113">
        <f t="shared" si="8"/>
        <v>0.002</v>
      </c>
    </row>
    <row r="44" ht="28" customHeight="1" spans="2:10">
      <c r="B44" s="102" t="s">
        <v>74</v>
      </c>
      <c r="C44" s="98">
        <v>100</v>
      </c>
      <c r="D44" s="107">
        <v>6</v>
      </c>
      <c r="E44" s="107">
        <v>2.4</v>
      </c>
      <c r="F44" s="107">
        <v>0.4</v>
      </c>
      <c r="G44" s="114"/>
      <c r="H44" s="113">
        <f t="shared" si="6"/>
        <v>0.06</v>
      </c>
      <c r="I44" s="113">
        <f t="shared" si="7"/>
        <v>0.024</v>
      </c>
      <c r="J44" s="113">
        <f t="shared" si="8"/>
        <v>0.004</v>
      </c>
    </row>
    <row r="45" ht="28" customHeight="1" spans="2:10">
      <c r="B45" s="102" t="s">
        <v>75</v>
      </c>
      <c r="C45" s="98">
        <v>100</v>
      </c>
      <c r="D45" s="107">
        <v>13.5</v>
      </c>
      <c r="E45" s="107">
        <v>0.3</v>
      </c>
      <c r="F45" s="107">
        <v>0.2</v>
      </c>
      <c r="G45" s="114"/>
      <c r="H45" s="113">
        <f t="shared" si="6"/>
        <v>0.135</v>
      </c>
      <c r="I45" s="113">
        <f t="shared" si="7"/>
        <v>0.003</v>
      </c>
      <c r="J45" s="113">
        <f t="shared" si="8"/>
        <v>0.002</v>
      </c>
    </row>
    <row r="46" ht="28" customHeight="1" spans="2:10">
      <c r="B46" s="102" t="s">
        <v>76</v>
      </c>
      <c r="C46" s="98">
        <v>100</v>
      </c>
      <c r="D46" s="107">
        <v>8.5</v>
      </c>
      <c r="E46" s="107">
        <v>2</v>
      </c>
      <c r="F46" s="107">
        <v>14.7</v>
      </c>
      <c r="G46" s="114"/>
      <c r="H46" s="113">
        <f t="shared" si="6"/>
        <v>0.085</v>
      </c>
      <c r="I46" s="113">
        <f t="shared" si="7"/>
        <v>0.02</v>
      </c>
      <c r="J46" s="113">
        <f t="shared" si="8"/>
        <v>0.147</v>
      </c>
    </row>
    <row r="47" ht="28" customHeight="1" spans="2:10">
      <c r="B47" s="102" t="s">
        <v>77</v>
      </c>
      <c r="C47" s="98">
        <v>100</v>
      </c>
      <c r="D47" s="107">
        <v>19.7</v>
      </c>
      <c r="E47" s="107">
        <v>21.2</v>
      </c>
      <c r="F47" s="107">
        <v>50.6</v>
      </c>
      <c r="G47" s="114"/>
      <c r="H47" s="113">
        <f t="shared" si="6"/>
        <v>0.197</v>
      </c>
      <c r="I47" s="113">
        <f t="shared" si="7"/>
        <v>0.212</v>
      </c>
      <c r="J47" s="113">
        <f t="shared" si="8"/>
        <v>0.506</v>
      </c>
    </row>
    <row r="48" ht="28" customHeight="1" spans="2:10">
      <c r="B48" s="102" t="s">
        <v>78</v>
      </c>
      <c r="C48" s="98">
        <v>100</v>
      </c>
      <c r="D48" s="107">
        <v>22.8</v>
      </c>
      <c r="E48" s="107">
        <v>1.1</v>
      </c>
      <c r="F48" s="107">
        <v>0.3</v>
      </c>
      <c r="G48" s="114"/>
      <c r="H48" s="113">
        <f t="shared" si="6"/>
        <v>0.228</v>
      </c>
      <c r="I48" s="113">
        <f t="shared" si="7"/>
        <v>0.011</v>
      </c>
      <c r="J48" s="113">
        <f t="shared" si="8"/>
        <v>0.003</v>
      </c>
    </row>
    <row r="49" ht="28" customHeight="1" spans="2:10">
      <c r="B49" s="102" t="s">
        <v>79</v>
      </c>
      <c r="C49" s="98">
        <v>100</v>
      </c>
      <c r="D49" s="107">
        <v>5</v>
      </c>
      <c r="E49" s="107">
        <v>3.2</v>
      </c>
      <c r="F49" s="107">
        <v>3.8</v>
      </c>
      <c r="G49" s="114"/>
      <c r="H49" s="113">
        <f t="shared" si="6"/>
        <v>0.05</v>
      </c>
      <c r="I49" s="113">
        <f t="shared" si="7"/>
        <v>0.032</v>
      </c>
      <c r="J49" s="113">
        <f t="shared" si="8"/>
        <v>0.038</v>
      </c>
    </row>
    <row r="50" ht="28" customHeight="1" spans="2:10">
      <c r="B50" s="102" t="s">
        <v>80</v>
      </c>
      <c r="C50" s="98">
        <v>100</v>
      </c>
      <c r="D50" s="107">
        <v>0</v>
      </c>
      <c r="E50" s="107">
        <v>26</v>
      </c>
      <c r="F50" s="107">
        <v>16</v>
      </c>
      <c r="G50" s="114"/>
      <c r="H50" s="113">
        <f t="shared" si="6"/>
        <v>0</v>
      </c>
      <c r="I50" s="113">
        <f t="shared" si="7"/>
        <v>0.26</v>
      </c>
      <c r="J50" s="113">
        <f t="shared" si="8"/>
        <v>0.16</v>
      </c>
    </row>
    <row r="51" ht="28" customHeight="1" spans="2:10">
      <c r="B51" s="102" t="s">
        <v>81</v>
      </c>
      <c r="C51" s="98">
        <v>100</v>
      </c>
      <c r="D51" s="107">
        <v>0</v>
      </c>
      <c r="E51" s="107">
        <v>23</v>
      </c>
      <c r="F51" s="107">
        <v>0.6</v>
      </c>
      <c r="G51" s="115"/>
      <c r="H51" s="113">
        <f t="shared" si="6"/>
        <v>0</v>
      </c>
      <c r="I51" s="113">
        <f t="shared" si="7"/>
        <v>0.23</v>
      </c>
      <c r="J51" s="113">
        <f t="shared" si="8"/>
        <v>0.006</v>
      </c>
    </row>
  </sheetData>
  <sheetProtection algorithmName="SHA-512" hashValue="G2LCpNsU9LZUPIGfdxMyVfixbbaWqiUM7c1zWtzFC8le0ChhQnYzcRw0Fkp+q71KTIPt2yDPAUnZKemgpRJhrQ==" saltValue="6ghRExkEKrr/VIykxZdhFg==" spinCount="100000" sheet="1" objects="1"/>
  <mergeCells count="1">
    <mergeCell ref="G34:G51"/>
  </mergeCells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zoomScale="50" zoomScaleNormal="50" zoomScaleSheetLayoutView="70" topLeftCell="A8" workbookViewId="0">
      <selection activeCell="S25" sqref="S25"/>
    </sheetView>
  </sheetViews>
  <sheetFormatPr defaultColWidth="9" defaultRowHeight="15.3"/>
  <cols>
    <col min="1" max="1" width="12.0666666666667" style="1" customWidth="1"/>
    <col min="2" max="2" width="20.6083333333333" style="1" customWidth="1"/>
    <col min="3" max="3" width="15.875" style="1" customWidth="1"/>
    <col min="4" max="6" width="18.6083333333333" style="1" customWidth="1"/>
    <col min="7" max="16384" width="9" style="1"/>
  </cols>
  <sheetData>
    <row r="1" ht="23.75" spans="1:15">
      <c r="A1" s="2" t="s">
        <v>82</v>
      </c>
      <c r="B1" s="3"/>
      <c r="C1" s="3"/>
      <c r="D1" s="3"/>
      <c r="E1" s="3"/>
      <c r="F1" s="4"/>
    </row>
    <row r="2" ht="40" customHeight="1" spans="1:15">
      <c r="A2" s="5" t="s">
        <v>83</v>
      </c>
      <c r="B2" s="6"/>
      <c r="C2" s="6"/>
      <c r="D2" s="6"/>
      <c r="E2" s="7" t="s">
        <v>84</v>
      </c>
      <c r="F2" s="8"/>
    </row>
    <row r="3" ht="50" customHeight="1" spans="1:15">
      <c r="A3" s="9" t="s">
        <v>85</v>
      </c>
      <c r="B3" s="10" t="s">
        <v>86</v>
      </c>
      <c r="C3" s="11" t="s">
        <v>87</v>
      </c>
      <c r="D3" s="11"/>
      <c r="E3" s="12"/>
      <c r="F3" s="13"/>
    </row>
    <row r="4" ht="50" customHeight="1" spans="1:15">
      <c r="A4" s="14" t="s">
        <v>88</v>
      </c>
      <c r="B4" s="15" t="s">
        <v>1</v>
      </c>
      <c r="C4" s="16"/>
      <c r="D4" s="17"/>
      <c r="E4" s="17"/>
      <c r="F4" s="18"/>
    </row>
    <row r="5" ht="25" customHeight="1" spans="1:15">
      <c r="A5" s="19" t="s">
        <v>89</v>
      </c>
      <c r="B5" s="20">
        <v>65</v>
      </c>
      <c r="C5" s="21" t="s">
        <v>7</v>
      </c>
      <c r="D5" s="21"/>
      <c r="E5" s="21"/>
      <c r="F5" s="22"/>
    </row>
    <row r="6" ht="32" customHeight="1" spans="1:15">
      <c r="A6" s="23" t="s">
        <v>90</v>
      </c>
      <c r="B6" s="24"/>
      <c r="C6" s="24"/>
      <c r="D6" s="24" t="s">
        <v>3</v>
      </c>
      <c r="E6" s="24" t="s">
        <v>4</v>
      </c>
      <c r="F6" s="25" t="s">
        <v>5</v>
      </c>
    </row>
    <row r="7" ht="20" customHeight="1" spans="1:15">
      <c r="A7" s="26" t="str">
        <f>C5</f>
        <v>4-5小时/3次</v>
      </c>
      <c r="B7" s="27"/>
      <c r="C7" s="27"/>
      <c r="D7" s="28">
        <f>VLOOKUP(A45,附表!A3:F11,4)</f>
        <v>2.5</v>
      </c>
      <c r="E7" s="28">
        <f>VLOOKUP(A45,附表!A3:F11,5)</f>
        <v>1.6</v>
      </c>
      <c r="F7" s="29">
        <f>VLOOKUP(A45,附表!A3:F11,6)</f>
        <v>0.9</v>
      </c>
    </row>
    <row r="8" ht="75" customHeight="1" spans="1:15">
      <c r="A8" s="30" t="s">
        <v>91</v>
      </c>
      <c r="B8" s="31"/>
      <c r="C8" s="31"/>
      <c r="D8" s="32">
        <v>0</v>
      </c>
      <c r="E8" s="32">
        <v>0</v>
      </c>
      <c r="F8" s="33">
        <v>0</v>
      </c>
    </row>
    <row r="9" ht="20" customHeight="1" spans="1:15">
      <c r="A9" s="26" t="s">
        <v>92</v>
      </c>
      <c r="B9" s="27"/>
      <c r="C9" s="27"/>
      <c r="D9" s="34">
        <f>D7+D8</f>
        <v>2.5</v>
      </c>
      <c r="E9" s="34">
        <f>E7+E8</f>
        <v>1.6</v>
      </c>
      <c r="F9" s="35">
        <f>F7+F8</f>
        <v>0.9</v>
      </c>
    </row>
    <row r="10" ht="30" customHeight="1" spans="1:15">
      <c r="A10" s="36" t="s">
        <v>93</v>
      </c>
      <c r="B10" s="37"/>
      <c r="C10" s="37"/>
      <c r="D10" s="38" t="s">
        <v>15</v>
      </c>
      <c r="E10" s="38" t="s">
        <v>16</v>
      </c>
      <c r="F10" s="39" t="s">
        <v>17</v>
      </c>
    </row>
    <row r="11" ht="20" customHeight="1" spans="1:15">
      <c r="A11" s="40"/>
      <c r="B11" s="41"/>
      <c r="C11" s="41"/>
      <c r="D11" s="42">
        <f>$B$5*D9</f>
        <v>162.5</v>
      </c>
      <c r="E11" s="42">
        <f>$B$5*E9</f>
        <v>104</v>
      </c>
      <c r="F11" s="43">
        <f>$B$5*F9</f>
        <v>58.5</v>
      </c>
    </row>
    <row r="12" ht="18" customHeight="1" spans="1:15">
      <c r="A12" s="44" t="s">
        <v>94</v>
      </c>
      <c r="B12" s="45" t="s">
        <v>19</v>
      </c>
      <c r="C12" s="46">
        <v>95</v>
      </c>
      <c r="D12" s="47">
        <f>IFERROR(VLOOKUP(B12,'食物库（谭师、自选）'!$B$1:$J$999,7,0),0)*C12</f>
        <v>57</v>
      </c>
      <c r="E12" s="47">
        <f>IFERROR(VLOOKUP(B12,'食物库（谭师、自选）'!$B$1:$J$999,8,0),0)*C12</f>
        <v>12.35</v>
      </c>
      <c r="F12" s="48">
        <f>IFERROR(VLOOKUP(B12,'食物库（谭师、自选）'!$B$1:$J$999,9,0),0)*C12</f>
        <v>6.65</v>
      </c>
    </row>
    <row r="13" ht="18" customHeight="1" spans="1:15">
      <c r="A13" s="49"/>
      <c r="B13" s="50" t="s">
        <v>23</v>
      </c>
      <c r="C13" s="51">
        <v>3</v>
      </c>
      <c r="D13" s="52">
        <f>IFERROR(VLOOKUP(B13,'食物库（谭师、自选）'!$B$1:$J$999,7,0),0)*C13</f>
        <v>1.2</v>
      </c>
      <c r="E13" s="52">
        <f>IFERROR(VLOOKUP(B13,'食物库（谭师、自选）'!$B$1:$J$999,8,0),0)*C13</f>
        <v>21</v>
      </c>
      <c r="F13" s="53">
        <f>IFERROR(VLOOKUP(B13,'食物库（谭师、自选）'!$B$1:$J$999,9,0),0)*C13</f>
        <v>12</v>
      </c>
    </row>
    <row r="14" ht="18" customHeight="1" spans="1:15">
      <c r="A14" s="49"/>
      <c r="B14" s="50" t="s">
        <v>50</v>
      </c>
      <c r="C14" s="51">
        <v>15</v>
      </c>
      <c r="D14" s="52">
        <f>IFERROR(VLOOKUP(B14,'食物库（谭师、自选）'!$B$1:$J$999,7,0),0)*C14</f>
        <v>0</v>
      </c>
      <c r="E14" s="52">
        <f>IFERROR(VLOOKUP(B14,'食物库（谭师、自选）'!$B$1:$J$999,8,0),0)*C14</f>
        <v>0</v>
      </c>
      <c r="F14" s="53">
        <f>IFERROR(VLOOKUP(B14,'食物库（谭师、自选）'!$B$1:$J$999,9,0),0)*C14</f>
        <v>0</v>
      </c>
    </row>
    <row r="15" ht="18" customHeight="1" spans="1:15">
      <c r="A15" s="49"/>
      <c r="B15" s="50" t="s">
        <v>48</v>
      </c>
      <c r="C15" s="51">
        <v>100</v>
      </c>
      <c r="D15" s="52">
        <f>IFERROR(VLOOKUP(B15,'食物库（谭师、自选）'!$B$1:$J$999,7,0),0)*C15</f>
        <v>0</v>
      </c>
      <c r="E15" s="52">
        <f>IFERROR(VLOOKUP(B15,'食物库（谭师、自选）'!$B$1:$J$999,8,0),0)*C15</f>
        <v>0</v>
      </c>
      <c r="F15" s="53">
        <f>IFERROR(VLOOKUP(B15,'食物库（谭师、自选）'!$B$1:$J$999,9,0),0)*C15</f>
        <v>0</v>
      </c>
    </row>
    <row r="16" ht="18" customHeight="1" spans="1:15">
      <c r="A16" s="49"/>
      <c r="B16" s="50"/>
      <c r="C16" s="51"/>
      <c r="D16" s="52">
        <f>IFERROR(VLOOKUP(B16,'食物库（谭师、自选）'!$B$1:$J$999,7,0),0)*C16</f>
        <v>0</v>
      </c>
      <c r="E16" s="52">
        <f>IFERROR(VLOOKUP(B16,'食物库（谭师、自选）'!$B$1:$J$999,8,0),0)*C16</f>
        <v>0</v>
      </c>
      <c r="F16" s="53">
        <f>IFERROR(VLOOKUP(B16,'食物库（谭师、自选）'!$B$1:$J$999,9,0),0)*C16</f>
        <v>0</v>
      </c>
      <c r="O16" s="54"/>
    </row>
    <row r="17" ht="18" customHeight="1" spans="1:6">
      <c r="A17" s="55"/>
      <c r="B17" s="56" t="s">
        <v>95</v>
      </c>
      <c r="C17" s="56"/>
      <c r="D17" s="57">
        <f>SUM(D12:D16)</f>
        <v>58.2</v>
      </c>
      <c r="E17" s="57">
        <f>SUM(E12:E16)</f>
        <v>33.35</v>
      </c>
      <c r="F17" s="58">
        <f>SUM(F12:F16)</f>
        <v>18.65</v>
      </c>
    </row>
    <row r="18" ht="18" customHeight="1" spans="1:6">
      <c r="A18" s="59" t="s">
        <v>96</v>
      </c>
      <c r="B18" s="45"/>
      <c r="C18" s="46"/>
      <c r="D18" s="60">
        <f>IFERROR(VLOOKUP(B18,'食物库（谭师、自选）'!$B$1:$J$999,7,0),0)*C18</f>
        <v>0</v>
      </c>
      <c r="E18" s="60">
        <f>IFERROR(VLOOKUP(B18,'食物库（谭师、自选）'!$B$1:$J$999,8,0),0)*C18</f>
        <v>0</v>
      </c>
      <c r="F18" s="61">
        <f>IFERROR(VLOOKUP(B18,'食物库（谭师、自选）'!$B$1:$J$999,9,0),0)*C18</f>
        <v>0</v>
      </c>
    </row>
    <row r="19" ht="18" customHeight="1" spans="1:6">
      <c r="A19" s="62"/>
      <c r="B19" s="50"/>
      <c r="C19" s="51"/>
      <c r="D19" s="63">
        <f>IFERROR(VLOOKUP(B19,'食物库（谭师、自选）'!$B$1:$J$999,7,0),0)*C19</f>
        <v>0</v>
      </c>
      <c r="E19" s="63">
        <f>IFERROR(VLOOKUP(B19,'食物库（谭师、自选）'!$B$1:$J$999,8,0),0)*C19</f>
        <v>0</v>
      </c>
      <c r="F19" s="64">
        <f>IFERROR(VLOOKUP(B19,'食物库（谭师、自选）'!$B$1:$J$999,9,0),0)*C19</f>
        <v>0</v>
      </c>
    </row>
    <row r="20" ht="18" customHeight="1" spans="1:6">
      <c r="A20" s="62"/>
      <c r="B20" s="50"/>
      <c r="C20" s="51"/>
      <c r="D20" s="63">
        <f>IFERROR(VLOOKUP(B20,'食物库（谭师、自选）'!$B$1:$J$999,7,0),0)*C20</f>
        <v>0</v>
      </c>
      <c r="E20" s="63">
        <f>IFERROR(VLOOKUP(B20,'食物库（谭师、自选）'!$B$1:$J$999,8,0),0)*C20</f>
        <v>0</v>
      </c>
      <c r="F20" s="64">
        <f>IFERROR(VLOOKUP(B20,'食物库（谭师、自选）'!$B$1:$J$999,9,0),0)*C20</f>
        <v>0</v>
      </c>
    </row>
    <row r="21" ht="18" customHeight="1" spans="1:6">
      <c r="A21" s="65"/>
      <c r="B21" s="56" t="s">
        <v>97</v>
      </c>
      <c r="C21" s="56"/>
      <c r="D21" s="57">
        <f>SUM(D18:D20)</f>
        <v>0</v>
      </c>
      <c r="E21" s="57">
        <f>SUM(E18:E20)</f>
        <v>0</v>
      </c>
      <c r="F21" s="58">
        <f>SUM(F18:F20)</f>
        <v>0</v>
      </c>
    </row>
    <row r="22" ht="18" customHeight="1" spans="1:6">
      <c r="A22" s="44" t="s">
        <v>98</v>
      </c>
      <c r="B22" s="66" t="s">
        <v>63</v>
      </c>
      <c r="C22" s="46">
        <v>200</v>
      </c>
      <c r="D22" s="47">
        <f>IFERROR(VLOOKUP(B22,'食物库（谭师、自选）'!$B$1:$J$999,7,0),0)*C22</f>
        <v>51.8</v>
      </c>
      <c r="E22" s="47">
        <f>IFERROR(VLOOKUP(B22,'食物库（谭师、自选）'!$B$1:$J$999,8,0),0)*C22</f>
        <v>5.2</v>
      </c>
      <c r="F22" s="48">
        <f>IFERROR(VLOOKUP(B22,'食物库（谭师、自选）'!$B$1:$J$999,9,0),0)*C22</f>
        <v>0.6</v>
      </c>
    </row>
    <row r="23" ht="18" customHeight="1" spans="1:6">
      <c r="A23" s="49"/>
      <c r="B23" s="50" t="s">
        <v>29</v>
      </c>
      <c r="C23" s="51">
        <v>130</v>
      </c>
      <c r="D23" s="52">
        <f>IFERROR(VLOOKUP(B23,'食物库（谭师、自选）'!$B$1:$J$999,7,0),0)*C23</f>
        <v>0</v>
      </c>
      <c r="E23" s="52">
        <f>IFERROR(VLOOKUP(B23,'食物库（谭师、自选）'!$B$1:$J$999,8,0),0)*C23</f>
        <v>31.2</v>
      </c>
      <c r="F23" s="53">
        <f>IFERROR(VLOOKUP(B23,'食物库（谭师、自选）'!$B$1:$J$999,9,0),0)*C23</f>
        <v>0</v>
      </c>
    </row>
    <row r="24" ht="18" customHeight="1" spans="1:6">
      <c r="A24" s="49"/>
      <c r="B24" s="50" t="s">
        <v>42</v>
      </c>
      <c r="C24" s="51">
        <v>20</v>
      </c>
      <c r="D24" s="52">
        <f>IFERROR(VLOOKUP(B24,'食物库（谭师、自选）'!$B$1:$J$999,7,0),0)*C24</f>
        <v>0</v>
      </c>
      <c r="E24" s="52">
        <f>IFERROR(VLOOKUP(B24,'食物库（谭师、自选）'!$B$1:$J$999,8,0),0)*C24</f>
        <v>0</v>
      </c>
      <c r="F24" s="53">
        <f>IFERROR(VLOOKUP(B24,'食物库（谭师、自选）'!$B$1:$J$999,9,0),0)*C24</f>
        <v>20</v>
      </c>
    </row>
    <row r="25" ht="18" customHeight="1" spans="1:6">
      <c r="A25" s="49"/>
      <c r="B25" s="50" t="s">
        <v>40</v>
      </c>
      <c r="C25" s="51">
        <v>20</v>
      </c>
      <c r="D25" s="52">
        <f>IFERROR(VLOOKUP(B25,'食物库（谭师、自选）'!$B$1:$J$999,7,0),0)*C25</f>
        <v>0</v>
      </c>
      <c r="E25" s="52">
        <f>IFERROR(VLOOKUP(B25,'食物库（谭师、自选）'!$B$1:$J$999,8,0),0)*C25</f>
        <v>0</v>
      </c>
      <c r="F25" s="53">
        <f>IFERROR(VLOOKUP(B25,'食物库（谭师、自选）'!$B$1:$J$999,9,0),0)*C25</f>
        <v>0</v>
      </c>
    </row>
    <row r="26" ht="18" customHeight="1" spans="1:6">
      <c r="A26" s="49"/>
      <c r="B26" s="50" t="s">
        <v>51</v>
      </c>
      <c r="C26" s="51">
        <v>300</v>
      </c>
      <c r="D26" s="52">
        <f>IFERROR(VLOOKUP(B26,'食物库（谭师、自选）'!$B$1:$J$999,7,0),0)*C26</f>
        <v>0</v>
      </c>
      <c r="E26" s="52">
        <f>IFERROR(VLOOKUP(B26,'食物库（谭师、自选）'!$B$1:$J$999,8,0),0)*C26</f>
        <v>0</v>
      </c>
      <c r="F26" s="53">
        <f>IFERROR(VLOOKUP(B26,'食物库（谭师、自选）'!$B$1:$J$999,9,0),0)*C26</f>
        <v>0</v>
      </c>
    </row>
    <row r="27" ht="18" customHeight="1" spans="1:6">
      <c r="A27" s="55"/>
      <c r="B27" s="56" t="s">
        <v>99</v>
      </c>
      <c r="C27" s="56"/>
      <c r="D27" s="67">
        <f t="shared" ref="D27:F27" si="0">SUM(D22:D26)</f>
        <v>51.8</v>
      </c>
      <c r="E27" s="67">
        <f t="shared" si="0"/>
        <v>36.4</v>
      </c>
      <c r="F27" s="68">
        <f t="shared" si="0"/>
        <v>20.6</v>
      </c>
    </row>
    <row r="28" ht="18" customHeight="1" spans="1:6">
      <c r="A28" s="59" t="s">
        <v>96</v>
      </c>
      <c r="B28" s="45"/>
      <c r="C28" s="46"/>
      <c r="D28" s="60">
        <f>IFERROR(VLOOKUP(B28,'食物库（谭师、自选）'!$B$1:$J$999,7,0),0)*C28</f>
        <v>0</v>
      </c>
      <c r="E28" s="60">
        <f>IFERROR(VLOOKUP(B28,'食物库（谭师、自选）'!$B$1:$J$999,8,0),0)*C28</f>
        <v>0</v>
      </c>
      <c r="F28" s="61">
        <f>IFERROR(VLOOKUP(B28,'食物库（谭师、自选）'!$B$1:$J$999,9,0),0)*C28</f>
        <v>0</v>
      </c>
    </row>
    <row r="29" ht="18" customHeight="1" spans="1:6">
      <c r="A29" s="62"/>
      <c r="B29" s="50"/>
      <c r="C29" s="51"/>
      <c r="D29" s="63">
        <f>IFERROR(VLOOKUP(B29,'食物库（谭师、自选）'!$B$1:$J$999,7,0),0)*C29</f>
        <v>0</v>
      </c>
      <c r="E29" s="63">
        <f>IFERROR(VLOOKUP(B29,'食物库（谭师、自选）'!$B$1:$J$999,8,0),0)*C29</f>
        <v>0</v>
      </c>
      <c r="F29" s="64">
        <f>IFERROR(VLOOKUP(B29,'食物库（谭师、自选）'!$B$1:$J$999,9,0),0)*C29</f>
        <v>0</v>
      </c>
    </row>
    <row r="30" ht="18" customHeight="1" spans="1:6">
      <c r="A30" s="62"/>
      <c r="B30" s="50"/>
      <c r="C30" s="51"/>
      <c r="D30" s="63">
        <f>IFERROR(VLOOKUP(B30,'食物库（谭师、自选）'!$B$1:$J$999,7,0),0)*C30</f>
        <v>0</v>
      </c>
      <c r="E30" s="63">
        <f>IFERROR(VLOOKUP(B30,'食物库（谭师、自选）'!$B$1:$J$999,8,0),0)*C30</f>
        <v>0</v>
      </c>
      <c r="F30" s="64">
        <f>IFERROR(VLOOKUP(B30,'食物库（谭师、自选）'!$B$1:$J$999,9,0),0)*C30</f>
        <v>0</v>
      </c>
    </row>
    <row r="31" ht="18" customHeight="1" spans="1:6">
      <c r="A31" s="65"/>
      <c r="B31" s="56" t="s">
        <v>97</v>
      </c>
      <c r="C31" s="56"/>
      <c r="D31" s="57">
        <f>SUM(D28:D30)</f>
        <v>0</v>
      </c>
      <c r="E31" s="57">
        <f>SUM(E28:E30)</f>
        <v>0</v>
      </c>
      <c r="F31" s="58">
        <f>SUM(F28:F30)</f>
        <v>0</v>
      </c>
    </row>
    <row r="32" ht="18" customHeight="1" spans="1:6">
      <c r="A32" s="44" t="s">
        <v>100</v>
      </c>
      <c r="B32" s="66" t="s">
        <v>63</v>
      </c>
      <c r="C32" s="46">
        <v>200</v>
      </c>
      <c r="D32" s="47">
        <f>IFERROR(VLOOKUP(B32,'食物库（谭师、自选）'!$B$1:$J$999,7,0),0)*C32</f>
        <v>51.8</v>
      </c>
      <c r="E32" s="47">
        <f>IFERROR(VLOOKUP(B32,'食物库（谭师、自选）'!$B$1:$J$999,8,0),0)*C32</f>
        <v>5.2</v>
      </c>
      <c r="F32" s="69">
        <f>IFERROR(VLOOKUP(B32,'食物库（谭师、自选）'!$B$1:$J$999,9,0),0)*C32</f>
        <v>0.6</v>
      </c>
    </row>
    <row r="33" ht="18" customHeight="1" spans="1:6">
      <c r="A33" s="49"/>
      <c r="B33" s="50" t="s">
        <v>29</v>
      </c>
      <c r="C33" s="51">
        <v>130</v>
      </c>
      <c r="D33" s="52">
        <f>IFERROR(VLOOKUP(B33,'食物库（谭师、自选）'!$B$1:$J$999,7,0),0)*C33</f>
        <v>0</v>
      </c>
      <c r="E33" s="52">
        <f>IFERROR(VLOOKUP(B33,'食物库（谭师、自选）'!$B$1:$J$999,8,0),0)*C33</f>
        <v>31.2</v>
      </c>
      <c r="F33" s="69">
        <f>IFERROR(VLOOKUP(B33,'食物库（谭师、自选）'!$B$1:$J$999,9,0),0)*C33</f>
        <v>0</v>
      </c>
    </row>
    <row r="34" ht="18" customHeight="1" spans="1:6">
      <c r="A34" s="49"/>
      <c r="B34" s="50" t="s">
        <v>42</v>
      </c>
      <c r="C34" s="51">
        <v>18</v>
      </c>
      <c r="D34" s="52">
        <f>IFERROR(VLOOKUP(B34,'食物库（谭师、自选）'!$B$1:$J$999,7,0),0)*C34</f>
        <v>0</v>
      </c>
      <c r="E34" s="52">
        <f>IFERROR(VLOOKUP(B34,'食物库（谭师、自选）'!$B$1:$J$999,8,0),0)*C34</f>
        <v>0</v>
      </c>
      <c r="F34" s="69">
        <f>IFERROR(VLOOKUP(B34,'食物库（谭师、自选）'!$B$1:$J$999,9,0),0)*C34</f>
        <v>18</v>
      </c>
    </row>
    <row r="35" ht="18" customHeight="1" spans="1:6">
      <c r="A35" s="49"/>
      <c r="B35" s="50" t="s">
        <v>40</v>
      </c>
      <c r="C35" s="51">
        <v>20</v>
      </c>
      <c r="D35" s="52">
        <f>IFERROR(VLOOKUP(B35,'食物库（谭师、自选）'!$B$1:$J$999,7,0),0)*C35</f>
        <v>0</v>
      </c>
      <c r="E35" s="52">
        <f>IFERROR(VLOOKUP(B35,'食物库（谭师、自选）'!$B$1:$J$999,8,0),0)*C35</f>
        <v>0</v>
      </c>
      <c r="F35" s="69">
        <f>IFERROR(VLOOKUP(B35,'食物库（谭师、自选）'!$B$1:$J$999,9,0),0)*C35</f>
        <v>0</v>
      </c>
    </row>
    <row r="36" ht="18" customHeight="1" spans="1:6">
      <c r="A36" s="49"/>
      <c r="B36" s="50" t="s">
        <v>51</v>
      </c>
      <c r="C36" s="51">
        <v>300</v>
      </c>
      <c r="D36" s="52">
        <f>IFERROR(VLOOKUP(B36,'食物库（谭师、自选）'!$B$1:$J$999,7,0),0)*C36</f>
        <v>0</v>
      </c>
      <c r="E36" s="52">
        <f>IFERROR(VLOOKUP(B36,'食物库（谭师、自选）'!$B$1:$J$999,8,0),0)*C36</f>
        <v>0</v>
      </c>
      <c r="F36" s="69">
        <f>IFERROR(VLOOKUP(B36,'食物库（谭师、自选）'!$B$1:$J$999,9,0),0)*C36</f>
        <v>0</v>
      </c>
    </row>
    <row r="37" ht="18" customHeight="1" spans="1:6">
      <c r="A37" s="55"/>
      <c r="B37" s="56" t="s">
        <v>101</v>
      </c>
      <c r="C37" s="56"/>
      <c r="D37" s="67">
        <f>SUM(D32:D36)</f>
        <v>51.8</v>
      </c>
      <c r="E37" s="67">
        <f>SUM(E32:E36)</f>
        <v>36.4</v>
      </c>
      <c r="F37" s="68">
        <f>SUM(F32:F36)</f>
        <v>18.6</v>
      </c>
    </row>
    <row r="38" ht="17.65" spans="1:6">
      <c r="A38" s="70"/>
      <c r="B38" s="71"/>
      <c r="C38" s="71"/>
      <c r="D38" s="72" t="s">
        <v>15</v>
      </c>
      <c r="E38" s="72" t="s">
        <v>16</v>
      </c>
      <c r="F38" s="73" t="s">
        <v>17</v>
      </c>
    </row>
    <row r="39" ht="17.65" spans="1:6">
      <c r="A39" s="74" t="s">
        <v>102</v>
      </c>
      <c r="B39" s="75"/>
      <c r="C39" s="75"/>
      <c r="D39" s="76">
        <f>D11</f>
        <v>162.5</v>
      </c>
      <c r="E39" s="76">
        <f>E11</f>
        <v>104</v>
      </c>
      <c r="F39" s="77">
        <f>F11</f>
        <v>58.5</v>
      </c>
    </row>
    <row r="40" ht="18.4" spans="1:6">
      <c r="A40" s="78" t="s">
        <v>103</v>
      </c>
      <c r="B40" s="79"/>
      <c r="C40" s="79"/>
      <c r="D40" s="80">
        <f>D17+D21+D27+D31+D37</f>
        <v>161.8</v>
      </c>
      <c r="E40" s="80">
        <f>E17+E21+E27+E31+E37</f>
        <v>106.15</v>
      </c>
      <c r="F40" s="81">
        <f>F17+F21+F27+F31+F37</f>
        <v>57.85</v>
      </c>
    </row>
    <row r="41" ht="16.05" spans="1:6">
      <c r="A41" s="82" t="s">
        <v>104</v>
      </c>
      <c r="B41" s="83"/>
      <c r="C41" s="83"/>
      <c r="D41" s="83"/>
      <c r="E41" s="83"/>
      <c r="F41" s="84"/>
    </row>
    <row r="42" ht="20" customHeight="1" spans="1:6">
      <c r="A42" s="85" t="s">
        <v>105</v>
      </c>
      <c r="B42" s="86" t="s">
        <v>106</v>
      </c>
      <c r="C42" s="86"/>
      <c r="D42" s="86"/>
      <c r="E42" s="86"/>
      <c r="F42" s="87"/>
    </row>
    <row r="43" ht="20" customHeight="1" spans="1:6">
      <c r="A43" s="88"/>
      <c r="B43" s="89" t="s">
        <v>107</v>
      </c>
      <c r="C43" s="89"/>
      <c r="D43" s="89"/>
      <c r="E43" s="89"/>
      <c r="F43" s="90"/>
    </row>
    <row r="44" ht="20" customHeight="1" spans="1:6">
      <c r="A44" s="91"/>
      <c r="B44" s="92" t="s">
        <v>108</v>
      </c>
      <c r="C44" s="92"/>
      <c r="D44" s="92"/>
      <c r="E44" s="92"/>
      <c r="F44" s="93"/>
    </row>
    <row r="45" spans="1:6">
      <c r="A45" s="94" t="str">
        <f>B4&amp;"|"&amp;C5</f>
        <v>男|4-5小时/3次</v>
      </c>
    </row>
    <row r="46" spans="1:6">
      <c r="A46" s="95" t="s">
        <v>109</v>
      </c>
    </row>
    <row r="47" spans="1:6">
      <c r="A47" s="89" t="s">
        <v>110</v>
      </c>
      <c r="B47" s="89"/>
      <c r="C47" s="89" t="s">
        <v>111</v>
      </c>
      <c r="D47" s="89"/>
      <c r="E47" s="89"/>
      <c r="F47" s="89"/>
    </row>
    <row r="48" spans="1:6">
      <c r="A48" s="89" t="s">
        <v>112</v>
      </c>
      <c r="B48" s="89"/>
      <c r="C48" s="89" t="s">
        <v>113</v>
      </c>
      <c r="D48" s="89"/>
      <c r="E48" s="89"/>
      <c r="F48" s="89"/>
    </row>
    <row r="49" spans="1:6">
      <c r="A49" s="89" t="s">
        <v>114</v>
      </c>
      <c r="B49" s="89"/>
      <c r="C49" s="89" t="s">
        <v>115</v>
      </c>
      <c r="D49" s="89"/>
      <c r="E49" s="89"/>
      <c r="F49" s="89"/>
    </row>
    <row r="50" spans="1:6">
      <c r="A50" s="89"/>
      <c r="B50" s="89"/>
      <c r="C50" s="89" t="s">
        <v>116</v>
      </c>
      <c r="D50" s="89"/>
      <c r="E50" s="89"/>
      <c r="F50" s="89"/>
    </row>
    <row r="51" spans="1:6">
      <c r="A51" s="96" t="s">
        <v>117</v>
      </c>
      <c r="B51" s="96"/>
      <c r="C51" s="96" t="s">
        <v>118</v>
      </c>
      <c r="D51" s="96"/>
      <c r="E51" s="96"/>
      <c r="F51" s="96"/>
    </row>
  </sheetData>
  <sheetProtection algorithmName="SHA-512" hashValue="fjD6yMa2vFvPrApVvOnotwuIej1YcS9lcR0cCrB2hSkFPyDXy2+CY1UNQWCvop6BF+i2HpDUjTXs3CJP3Y/icQ==" saltValue="J4BobHIFmY3uwBhMgkVQmg==" spinCount="100000" sheet="1" objects="1"/>
  <mergeCells count="37">
    <mergeCell ref="A1:F1"/>
    <mergeCell ref="A2:D2"/>
    <mergeCell ref="E2:F2"/>
    <mergeCell ref="C5:F5"/>
    <mergeCell ref="A6:C6"/>
    <mergeCell ref="A7:C7"/>
    <mergeCell ref="A8:C8"/>
    <mergeCell ref="A9:C9"/>
    <mergeCell ref="B17:C17"/>
    <mergeCell ref="B21:C21"/>
    <mergeCell ref="B27:C27"/>
    <mergeCell ref="B31:C31"/>
    <mergeCell ref="B37:C37"/>
    <mergeCell ref="A38:C38"/>
    <mergeCell ref="A39:C39"/>
    <mergeCell ref="A40:C40"/>
    <mergeCell ref="A41:F41"/>
    <mergeCell ref="B42:F42"/>
    <mergeCell ref="B43:F43"/>
    <mergeCell ref="B44:F44"/>
    <mergeCell ref="A47:B47"/>
    <mergeCell ref="C47:F47"/>
    <mergeCell ref="A48:B48"/>
    <mergeCell ref="C48:F48"/>
    <mergeCell ref="C49:F49"/>
    <mergeCell ref="C50:F50"/>
    <mergeCell ref="A51:B51"/>
    <mergeCell ref="C51:F51"/>
    <mergeCell ref="A12:A17"/>
    <mergeCell ref="A18:A21"/>
    <mergeCell ref="A22:A27"/>
    <mergeCell ref="A28:A31"/>
    <mergeCell ref="A32:A37"/>
    <mergeCell ref="A42:A44"/>
    <mergeCell ref="A10:C11"/>
    <mergeCell ref="C3:F4"/>
    <mergeCell ref="A49:B50"/>
  </mergeCells>
  <conditionalFormatting sqref="D40">
    <cfRule type="cellIs" dxfId="0" priority="3" operator="lessThan">
      <formula>$D$39</formula>
    </cfRule>
    <cfRule type="cellIs" dxfId="1" priority="6" operator="greaterThan">
      <formula>$D$39</formula>
    </cfRule>
  </conditionalFormatting>
  <conditionalFormatting sqref="E40">
    <cfRule type="cellIs" dxfId="0" priority="2" operator="lessThan">
      <formula>$E$39</formula>
    </cfRule>
    <cfRule type="cellIs" dxfId="1" priority="5" operator="greaterThan">
      <formula>$E$39</formula>
    </cfRule>
  </conditionalFormatting>
  <conditionalFormatting sqref="F40">
    <cfRule type="cellIs" dxfId="0" priority="1" operator="lessThan">
      <formula>$F$39</formula>
    </cfRule>
    <cfRule type="cellIs" dxfId="1" priority="4" operator="greaterThan">
      <formula>$F$39</formula>
    </cfRule>
  </conditionalFormatting>
  <dataValidations count="4">
    <dataValidation type="list" allowBlank="1" showInputMessage="1" showErrorMessage="1" sqref="B4">
      <formula1>附表!$B$6:$B$7</formula1>
    </dataValidation>
    <dataValidation type="list" allowBlank="1" showInputMessage="1" showErrorMessage="1" sqref="B5">
      <formula1>附表!$H$2:$H$201</formula1>
    </dataValidation>
    <dataValidation type="list" allowBlank="1" showInputMessage="1" showErrorMessage="1" sqref="C5">
      <formula1>附表!$C$3:$C$6</formula1>
    </dataValidation>
    <dataValidation type="list" allowBlank="1" showInputMessage="1" showErrorMessage="1" sqref="B12:B16 B18:B20 B22:B26 B28:B30 B32:B36">
      <formula1>'食物库（谭师、自选）'!$B$2:$B$205</formula1>
    </dataValidation>
  </dataValidations>
  <pageMargins left="0.751388888888889" right="0.751388888888889" top="1" bottom="1" header="0.511805555555556" footer="0.511805555555556"/>
  <pageSetup paperSize="9" scale="91" orientation="portrait" horizontalDpi="600"/>
  <headerFooter alignWithMargins="0" scaleWithDoc="0"/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zoomScale="50" zoomScaleNormal="50" zoomScaleSheetLayoutView="70" topLeftCell="A5" workbookViewId="0">
      <selection activeCell="F33" sqref="F33"/>
    </sheetView>
  </sheetViews>
  <sheetFormatPr defaultColWidth="9" defaultRowHeight="15.3"/>
  <cols>
    <col min="1" max="1" width="12.0666666666667" style="1" customWidth="1"/>
    <col min="2" max="2" width="20.6083333333333" style="1" customWidth="1"/>
    <col min="3" max="3" width="15.875" style="1" customWidth="1"/>
    <col min="4" max="6" width="18.6083333333333" style="1" customWidth="1"/>
    <col min="7" max="16384" width="9" style="1"/>
  </cols>
  <sheetData>
    <row r="1" ht="23.75" spans="1:15">
      <c r="A1" s="2" t="s">
        <v>82</v>
      </c>
      <c r="B1" s="3"/>
      <c r="C1" s="3"/>
      <c r="D1" s="3"/>
      <c r="E1" s="3"/>
      <c r="F1" s="4"/>
    </row>
    <row r="2" ht="40" customHeight="1" spans="1:15">
      <c r="A2" s="5" t="s">
        <v>83</v>
      </c>
      <c r="B2" s="6"/>
      <c r="C2" s="6"/>
      <c r="D2" s="6"/>
      <c r="E2" s="7" t="s">
        <v>84</v>
      </c>
      <c r="F2" s="8"/>
    </row>
    <row r="3" ht="50" customHeight="1" spans="1:15">
      <c r="A3" s="9" t="s">
        <v>85</v>
      </c>
      <c r="B3" s="10" t="s">
        <v>86</v>
      </c>
      <c r="C3" s="11" t="s">
        <v>87</v>
      </c>
      <c r="D3" s="11"/>
      <c r="E3" s="12"/>
      <c r="F3" s="13"/>
    </row>
    <row r="4" ht="50" customHeight="1" spans="1:15">
      <c r="A4" s="14" t="s">
        <v>88</v>
      </c>
      <c r="B4" s="15" t="s">
        <v>1</v>
      </c>
      <c r="C4" s="16"/>
      <c r="D4" s="17"/>
      <c r="E4" s="17"/>
      <c r="F4" s="18"/>
    </row>
    <row r="5" ht="25" customHeight="1" spans="1:15">
      <c r="A5" s="19" t="s">
        <v>89</v>
      </c>
      <c r="B5" s="20">
        <v>65</v>
      </c>
      <c r="C5" s="21" t="s">
        <v>6</v>
      </c>
      <c r="D5" s="21"/>
      <c r="E5" s="21"/>
      <c r="F5" s="22"/>
    </row>
    <row r="6" ht="32" customHeight="1" spans="1:15">
      <c r="A6" s="23" t="s">
        <v>90</v>
      </c>
      <c r="B6" s="24"/>
      <c r="C6" s="24"/>
      <c r="D6" s="24" t="s">
        <v>3</v>
      </c>
      <c r="E6" s="24" t="s">
        <v>4</v>
      </c>
      <c r="F6" s="25" t="s">
        <v>5</v>
      </c>
    </row>
    <row r="7" ht="20" customHeight="1" spans="1:15">
      <c r="A7" s="26" t="str">
        <f>C5</f>
        <v>2-3小时/2次</v>
      </c>
      <c r="B7" s="27"/>
      <c r="C7" s="27"/>
      <c r="D7" s="28">
        <f>VLOOKUP(A45,附表!A3:F11,4)</f>
        <v>2.2</v>
      </c>
      <c r="E7" s="28">
        <f>VLOOKUP(A45,附表!A3:F11,5)</f>
        <v>1.4</v>
      </c>
      <c r="F7" s="29">
        <f>VLOOKUP(A45,附表!A3:F11,6)</f>
        <v>0.8</v>
      </c>
    </row>
    <row r="8" ht="75" customHeight="1" spans="1:15">
      <c r="A8" s="30" t="s">
        <v>91</v>
      </c>
      <c r="B8" s="31"/>
      <c r="C8" s="31"/>
      <c r="D8" s="32">
        <v>0</v>
      </c>
      <c r="E8" s="32">
        <v>0</v>
      </c>
      <c r="F8" s="33">
        <v>0</v>
      </c>
    </row>
    <row r="9" ht="20" customHeight="1" spans="1:15">
      <c r="A9" s="26" t="s">
        <v>92</v>
      </c>
      <c r="B9" s="27"/>
      <c r="C9" s="27"/>
      <c r="D9" s="34">
        <f t="shared" ref="D9:F9" si="0">D7+D8</f>
        <v>2.2</v>
      </c>
      <c r="E9" s="34">
        <f t="shared" si="0"/>
        <v>1.4</v>
      </c>
      <c r="F9" s="35">
        <f t="shared" si="0"/>
        <v>0.8</v>
      </c>
    </row>
    <row r="10" ht="30" customHeight="1" spans="1:15">
      <c r="A10" s="36" t="s">
        <v>93</v>
      </c>
      <c r="B10" s="37"/>
      <c r="C10" s="37"/>
      <c r="D10" s="38" t="s">
        <v>15</v>
      </c>
      <c r="E10" s="38" t="s">
        <v>16</v>
      </c>
      <c r="F10" s="39" t="s">
        <v>17</v>
      </c>
    </row>
    <row r="11" ht="20" customHeight="1" spans="1:15">
      <c r="A11" s="40"/>
      <c r="B11" s="41"/>
      <c r="C11" s="41"/>
      <c r="D11" s="42">
        <f t="shared" ref="D11:F11" si="1">$B$5*D9</f>
        <v>143</v>
      </c>
      <c r="E11" s="42">
        <f t="shared" si="1"/>
        <v>91</v>
      </c>
      <c r="F11" s="43">
        <f t="shared" si="1"/>
        <v>52</v>
      </c>
    </row>
    <row r="12" ht="18" customHeight="1" spans="1:15">
      <c r="A12" s="44" t="s">
        <v>94</v>
      </c>
      <c r="B12" s="45" t="s">
        <v>19</v>
      </c>
      <c r="C12" s="46">
        <v>95</v>
      </c>
      <c r="D12" s="47">
        <f>IFERROR(VLOOKUP(B12,'食物库（谭师、自选）'!$B$1:$J$999,7,0),0)*C12</f>
        <v>57</v>
      </c>
      <c r="E12" s="47">
        <f>IFERROR(VLOOKUP(B12,'食物库（谭师、自选）'!$B$1:$J$999,8,0),0)*C12</f>
        <v>12.35</v>
      </c>
      <c r="F12" s="48">
        <f>IFERROR(VLOOKUP(B12,'食物库（谭师、自选）'!$B$1:$J$999,9,0),0)*C12</f>
        <v>6.65</v>
      </c>
    </row>
    <row r="13" ht="18" customHeight="1" spans="1:15">
      <c r="A13" s="49"/>
      <c r="B13" s="50" t="s">
        <v>23</v>
      </c>
      <c r="C13" s="51">
        <v>3</v>
      </c>
      <c r="D13" s="52">
        <f>IFERROR(VLOOKUP(B13,'食物库（谭师、自选）'!$B$1:$J$999,7,0),0)*C13</f>
        <v>1.2</v>
      </c>
      <c r="E13" s="52">
        <f>IFERROR(VLOOKUP(B13,'食物库（谭师、自选）'!$B$1:$J$999,8,0),0)*C13</f>
        <v>21</v>
      </c>
      <c r="F13" s="53">
        <f>IFERROR(VLOOKUP(B13,'食物库（谭师、自选）'!$B$1:$J$999,9,0),0)*C13</f>
        <v>12</v>
      </c>
    </row>
    <row r="14" ht="18" customHeight="1" spans="1:15">
      <c r="A14" s="49"/>
      <c r="B14" s="50" t="s">
        <v>50</v>
      </c>
      <c r="C14" s="51">
        <v>15</v>
      </c>
      <c r="D14" s="52">
        <f>IFERROR(VLOOKUP(B14,'食物库（谭师、自选）'!$B$1:$J$999,7,0),0)*C14</f>
        <v>0</v>
      </c>
      <c r="E14" s="52">
        <f>IFERROR(VLOOKUP(B14,'食物库（谭师、自选）'!$B$1:$J$999,8,0),0)*C14</f>
        <v>0</v>
      </c>
      <c r="F14" s="53">
        <f>IFERROR(VLOOKUP(B14,'食物库（谭师、自选）'!$B$1:$J$999,9,0),0)*C14</f>
        <v>0</v>
      </c>
    </row>
    <row r="15" ht="18" customHeight="1" spans="1:15">
      <c r="A15" s="49"/>
      <c r="B15" s="50" t="s">
        <v>48</v>
      </c>
      <c r="C15" s="51">
        <v>100</v>
      </c>
      <c r="D15" s="52">
        <f>IFERROR(VLOOKUP(B15,'食物库（谭师、自选）'!$B$1:$J$999,7,0),0)*C15</f>
        <v>0</v>
      </c>
      <c r="E15" s="52">
        <f>IFERROR(VLOOKUP(B15,'食物库（谭师、自选）'!$B$1:$J$999,8,0),0)*C15</f>
        <v>0</v>
      </c>
      <c r="F15" s="53">
        <f>IFERROR(VLOOKUP(B15,'食物库（谭师、自选）'!$B$1:$J$999,9,0),0)*C15</f>
        <v>0</v>
      </c>
    </row>
    <row r="16" ht="18" customHeight="1" spans="1:15">
      <c r="A16" s="49"/>
      <c r="B16" s="50"/>
      <c r="C16" s="51"/>
      <c r="D16" s="52">
        <f>IFERROR(VLOOKUP(B16,'食物库（谭师、自选）'!$B$1:$J$999,7,0),0)*C16</f>
        <v>0</v>
      </c>
      <c r="E16" s="52">
        <f>IFERROR(VLOOKUP(B16,'食物库（谭师、自选）'!$B$1:$J$999,8,0),0)*C16</f>
        <v>0</v>
      </c>
      <c r="F16" s="53">
        <f>IFERROR(VLOOKUP(B16,'食物库（谭师、自选）'!$B$1:$J$999,9,0),0)*C16</f>
        <v>0</v>
      </c>
      <c r="O16" s="54"/>
    </row>
    <row r="17" ht="18" customHeight="1" spans="1:6">
      <c r="A17" s="55"/>
      <c r="B17" s="56" t="s">
        <v>95</v>
      </c>
      <c r="C17" s="56"/>
      <c r="D17" s="57">
        <f t="shared" ref="D17:F17" si="2">SUM(D12:D16)</f>
        <v>58.2</v>
      </c>
      <c r="E17" s="57">
        <f t="shared" si="2"/>
        <v>33.35</v>
      </c>
      <c r="F17" s="58">
        <f t="shared" si="2"/>
        <v>18.65</v>
      </c>
    </row>
    <row r="18" ht="18" customHeight="1" spans="1:6">
      <c r="A18" s="59" t="s">
        <v>96</v>
      </c>
      <c r="B18" s="45"/>
      <c r="C18" s="46"/>
      <c r="D18" s="60">
        <f>IFERROR(VLOOKUP(B18,'食物库（谭师、自选）'!$B$1:$J$999,7,0),0)*C18</f>
        <v>0</v>
      </c>
      <c r="E18" s="60">
        <f>IFERROR(VLOOKUP(B18,'食物库（谭师、自选）'!$B$1:$J$999,8,0),0)*C18</f>
        <v>0</v>
      </c>
      <c r="F18" s="61">
        <f>IFERROR(VLOOKUP(B18,'食物库（谭师、自选）'!$B$1:$J$999,9,0),0)*C18</f>
        <v>0</v>
      </c>
    </row>
    <row r="19" ht="18" customHeight="1" spans="1:6">
      <c r="A19" s="62"/>
      <c r="B19" s="50"/>
      <c r="C19" s="51"/>
      <c r="D19" s="63">
        <f>IFERROR(VLOOKUP(B19,'食物库（谭师、自选）'!$B$1:$J$999,7,0),0)*C19</f>
        <v>0</v>
      </c>
      <c r="E19" s="63">
        <f>IFERROR(VLOOKUP(B19,'食物库（谭师、自选）'!$B$1:$J$999,8,0),0)*C19</f>
        <v>0</v>
      </c>
      <c r="F19" s="64">
        <f>IFERROR(VLOOKUP(B19,'食物库（谭师、自选）'!$B$1:$J$999,9,0),0)*C19</f>
        <v>0</v>
      </c>
    </row>
    <row r="20" ht="18" customHeight="1" spans="1:6">
      <c r="A20" s="62"/>
      <c r="B20" s="50"/>
      <c r="C20" s="51"/>
      <c r="D20" s="63">
        <f>IFERROR(VLOOKUP(B20,'食物库（谭师、自选）'!$B$1:$J$999,7,0),0)*C20</f>
        <v>0</v>
      </c>
      <c r="E20" s="63">
        <f>IFERROR(VLOOKUP(B20,'食物库（谭师、自选）'!$B$1:$J$999,8,0),0)*C20</f>
        <v>0</v>
      </c>
      <c r="F20" s="64">
        <f>IFERROR(VLOOKUP(B20,'食物库（谭师、自选）'!$B$1:$J$999,9,0),0)*C20</f>
        <v>0</v>
      </c>
    </row>
    <row r="21" ht="18" customHeight="1" spans="1:6">
      <c r="A21" s="65"/>
      <c r="B21" s="56" t="s">
        <v>97</v>
      </c>
      <c r="C21" s="56"/>
      <c r="D21" s="57">
        <f t="shared" ref="D21:F21" si="3">SUM(D18:D20)</f>
        <v>0</v>
      </c>
      <c r="E21" s="57">
        <f t="shared" si="3"/>
        <v>0</v>
      </c>
      <c r="F21" s="58">
        <f t="shared" si="3"/>
        <v>0</v>
      </c>
    </row>
    <row r="22" ht="18" customHeight="1" spans="1:6">
      <c r="A22" s="44" t="s">
        <v>98</v>
      </c>
      <c r="B22" s="66" t="s">
        <v>63</v>
      </c>
      <c r="C22" s="46">
        <v>200</v>
      </c>
      <c r="D22" s="47">
        <f>IFERROR(VLOOKUP(B22,'食物库（谭师、自选）'!$B$1:$J$999,7,0),0)*C22</f>
        <v>51.8</v>
      </c>
      <c r="E22" s="47">
        <f>IFERROR(VLOOKUP(B22,'食物库（谭师、自选）'!$B$1:$J$999,8,0),0)*C22</f>
        <v>5.2</v>
      </c>
      <c r="F22" s="48">
        <f>IFERROR(VLOOKUP(B22,'食物库（谭师、自选）'!$B$1:$J$999,9,0),0)*C22</f>
        <v>0.6</v>
      </c>
    </row>
    <row r="23" ht="18" customHeight="1" spans="1:6">
      <c r="A23" s="49"/>
      <c r="B23" s="50" t="s">
        <v>29</v>
      </c>
      <c r="C23" s="51">
        <v>130</v>
      </c>
      <c r="D23" s="52">
        <f>IFERROR(VLOOKUP(B23,'食物库（谭师、自选）'!$B$1:$J$999,7,0),0)*C23</f>
        <v>0</v>
      </c>
      <c r="E23" s="52">
        <f>IFERROR(VLOOKUP(B23,'食物库（谭师、自选）'!$B$1:$J$999,8,0),0)*C23</f>
        <v>31.2</v>
      </c>
      <c r="F23" s="53">
        <f>IFERROR(VLOOKUP(B23,'食物库（谭师、自选）'!$B$1:$J$999,9,0),0)*C23</f>
        <v>0</v>
      </c>
    </row>
    <row r="24" ht="18" customHeight="1" spans="1:6">
      <c r="A24" s="49"/>
      <c r="B24" s="50" t="s">
        <v>42</v>
      </c>
      <c r="C24" s="51">
        <v>20</v>
      </c>
      <c r="D24" s="52">
        <f>IFERROR(VLOOKUP(B24,'食物库（谭师、自选）'!$B$1:$J$999,7,0),0)*C24</f>
        <v>0</v>
      </c>
      <c r="E24" s="52">
        <f>IFERROR(VLOOKUP(B24,'食物库（谭师、自选）'!$B$1:$J$999,8,0),0)*C24</f>
        <v>0</v>
      </c>
      <c r="F24" s="53">
        <f>IFERROR(VLOOKUP(B24,'食物库（谭师、自选）'!$B$1:$J$999,9,0),0)*C24</f>
        <v>20</v>
      </c>
    </row>
    <row r="25" ht="18" customHeight="1" spans="1:6">
      <c r="A25" s="49"/>
      <c r="B25" s="50" t="s">
        <v>40</v>
      </c>
      <c r="C25" s="51">
        <v>20</v>
      </c>
      <c r="D25" s="52">
        <f>IFERROR(VLOOKUP(B25,'食物库（谭师、自选）'!$B$1:$J$999,7,0),0)*C25</f>
        <v>0</v>
      </c>
      <c r="E25" s="52">
        <f>IFERROR(VLOOKUP(B25,'食物库（谭师、自选）'!$B$1:$J$999,8,0),0)*C25</f>
        <v>0</v>
      </c>
      <c r="F25" s="53">
        <f>IFERROR(VLOOKUP(B25,'食物库（谭师、自选）'!$B$1:$J$999,9,0),0)*C25</f>
        <v>0</v>
      </c>
    </row>
    <row r="26" ht="18" customHeight="1" spans="1:6">
      <c r="A26" s="49"/>
      <c r="B26" s="50" t="s">
        <v>51</v>
      </c>
      <c r="C26" s="51">
        <v>300</v>
      </c>
      <c r="D26" s="52">
        <f>IFERROR(VLOOKUP(B26,'食物库（谭师、自选）'!$B$1:$J$999,7,0),0)*C26</f>
        <v>0</v>
      </c>
      <c r="E26" s="52">
        <f>IFERROR(VLOOKUP(B26,'食物库（谭师、自选）'!$B$1:$J$999,8,0),0)*C26</f>
        <v>0</v>
      </c>
      <c r="F26" s="53">
        <f>IFERROR(VLOOKUP(B26,'食物库（谭师、自选）'!$B$1:$J$999,9,0),0)*C26</f>
        <v>0</v>
      </c>
    </row>
    <row r="27" ht="18" customHeight="1" spans="1:6">
      <c r="A27" s="55"/>
      <c r="B27" s="56" t="s">
        <v>99</v>
      </c>
      <c r="C27" s="56"/>
      <c r="D27" s="67">
        <f t="shared" ref="D27:F27" si="4">SUM(D22:D26)</f>
        <v>51.8</v>
      </c>
      <c r="E27" s="67">
        <f t="shared" si="4"/>
        <v>36.4</v>
      </c>
      <c r="F27" s="68">
        <f t="shared" si="4"/>
        <v>20.6</v>
      </c>
    </row>
    <row r="28" ht="18" customHeight="1" spans="1:6">
      <c r="A28" s="59" t="s">
        <v>96</v>
      </c>
      <c r="B28" s="45"/>
      <c r="C28" s="46"/>
      <c r="D28" s="60">
        <f>IFERROR(VLOOKUP(B28,'食物库（谭师、自选）'!$B$1:$J$999,7,0),0)*C28</f>
        <v>0</v>
      </c>
      <c r="E28" s="60">
        <f>IFERROR(VLOOKUP(B28,'食物库（谭师、自选）'!$B$1:$J$999,8,0),0)*C28</f>
        <v>0</v>
      </c>
      <c r="F28" s="61">
        <f>IFERROR(VLOOKUP(B28,'食物库（谭师、自选）'!$B$1:$J$999,9,0),0)*C28</f>
        <v>0</v>
      </c>
    </row>
    <row r="29" ht="18" customHeight="1" spans="1:6">
      <c r="A29" s="62"/>
      <c r="B29" s="50"/>
      <c r="C29" s="51"/>
      <c r="D29" s="63">
        <f>IFERROR(VLOOKUP(B29,'食物库（谭师、自选）'!$B$1:$J$999,7,0),0)*C29</f>
        <v>0</v>
      </c>
      <c r="E29" s="63">
        <f>IFERROR(VLOOKUP(B29,'食物库（谭师、自选）'!$B$1:$J$999,8,0),0)*C29</f>
        <v>0</v>
      </c>
      <c r="F29" s="64">
        <f>IFERROR(VLOOKUP(B29,'食物库（谭师、自选）'!$B$1:$J$999,9,0),0)*C29</f>
        <v>0</v>
      </c>
    </row>
    <row r="30" ht="18" customHeight="1" spans="1:6">
      <c r="A30" s="62"/>
      <c r="B30" s="50"/>
      <c r="C30" s="51"/>
      <c r="D30" s="63">
        <f>IFERROR(VLOOKUP(B30,'食物库（谭师、自选）'!$B$1:$J$999,7,0),0)*C30</f>
        <v>0</v>
      </c>
      <c r="E30" s="63">
        <f>IFERROR(VLOOKUP(B30,'食物库（谭师、自选）'!$B$1:$J$999,8,0),0)*C30</f>
        <v>0</v>
      </c>
      <c r="F30" s="64">
        <f>IFERROR(VLOOKUP(B30,'食物库（谭师、自选）'!$B$1:$J$999,9,0),0)*C30</f>
        <v>0</v>
      </c>
    </row>
    <row r="31" ht="18" customHeight="1" spans="1:6">
      <c r="A31" s="65"/>
      <c r="B31" s="56" t="s">
        <v>97</v>
      </c>
      <c r="C31" s="56"/>
      <c r="D31" s="57">
        <f t="shared" ref="D31:F31" si="5">SUM(D28:D30)</f>
        <v>0</v>
      </c>
      <c r="E31" s="57">
        <f t="shared" si="5"/>
        <v>0</v>
      </c>
      <c r="F31" s="58">
        <f t="shared" si="5"/>
        <v>0</v>
      </c>
    </row>
    <row r="32" ht="18" customHeight="1" spans="1:6">
      <c r="A32" s="44" t="s">
        <v>100</v>
      </c>
      <c r="B32" s="66" t="s">
        <v>63</v>
      </c>
      <c r="C32" s="46">
        <v>200</v>
      </c>
      <c r="D32" s="47">
        <f>IFERROR(VLOOKUP(B32,'食物库（谭师、自选）'!$B$1:$J$999,7,0),0)*C32</f>
        <v>51.8</v>
      </c>
      <c r="E32" s="47">
        <f>IFERROR(VLOOKUP(B32,'食物库（谭师、自选）'!$B$1:$J$999,8,0),0)*C32</f>
        <v>5.2</v>
      </c>
      <c r="F32" s="69">
        <f>IFERROR(VLOOKUP(B32,'食物库（谭师、自选）'!$B$1:$J$999,9,0),0)*C32</f>
        <v>0.6</v>
      </c>
    </row>
    <row r="33" ht="18" customHeight="1" spans="1:6">
      <c r="A33" s="49"/>
      <c r="B33" s="50" t="s">
        <v>29</v>
      </c>
      <c r="C33" s="51">
        <v>130</v>
      </c>
      <c r="D33" s="52">
        <f>IFERROR(VLOOKUP(B33,'食物库（谭师、自选）'!$B$1:$J$999,7,0),0)*C33</f>
        <v>0</v>
      </c>
      <c r="E33" s="52">
        <f>IFERROR(VLOOKUP(B33,'食物库（谭师、自选）'!$B$1:$J$999,8,0),0)*C33</f>
        <v>31.2</v>
      </c>
      <c r="F33" s="69">
        <f>IFERROR(VLOOKUP(B33,'食物库（谭师、自选）'!$B$1:$J$999,9,0),0)*C33</f>
        <v>0</v>
      </c>
    </row>
    <row r="34" ht="18" customHeight="1" spans="1:6">
      <c r="A34" s="49"/>
      <c r="B34" s="50" t="s">
        <v>42</v>
      </c>
      <c r="C34" s="51">
        <v>18</v>
      </c>
      <c r="D34" s="52">
        <f>IFERROR(VLOOKUP(B34,'食物库（谭师、自选）'!$B$1:$J$999,7,0),0)*C34</f>
        <v>0</v>
      </c>
      <c r="E34" s="52">
        <f>IFERROR(VLOOKUP(B34,'食物库（谭师、自选）'!$B$1:$J$999,8,0),0)*C34</f>
        <v>0</v>
      </c>
      <c r="F34" s="69">
        <f>IFERROR(VLOOKUP(B34,'食物库（谭师、自选）'!$B$1:$J$999,9,0),0)*C34</f>
        <v>18</v>
      </c>
    </row>
    <row r="35" ht="18" customHeight="1" spans="1:6">
      <c r="A35" s="49"/>
      <c r="B35" s="50" t="s">
        <v>40</v>
      </c>
      <c r="C35" s="51">
        <v>20</v>
      </c>
      <c r="D35" s="52">
        <f>IFERROR(VLOOKUP(B35,'食物库（谭师、自选）'!$B$1:$J$999,7,0),0)*C35</f>
        <v>0</v>
      </c>
      <c r="E35" s="52">
        <f>IFERROR(VLOOKUP(B35,'食物库（谭师、自选）'!$B$1:$J$999,8,0),0)*C35</f>
        <v>0</v>
      </c>
      <c r="F35" s="69">
        <f>IFERROR(VLOOKUP(B35,'食物库（谭师、自选）'!$B$1:$J$999,9,0),0)*C35</f>
        <v>0</v>
      </c>
    </row>
    <row r="36" ht="18" customHeight="1" spans="1:6">
      <c r="A36" s="49"/>
      <c r="B36" s="50" t="s">
        <v>51</v>
      </c>
      <c r="C36" s="51">
        <v>300</v>
      </c>
      <c r="D36" s="52">
        <f>IFERROR(VLOOKUP(B36,'食物库（谭师、自选）'!$B$1:$J$999,7,0),0)*C36</f>
        <v>0</v>
      </c>
      <c r="E36" s="52">
        <f>IFERROR(VLOOKUP(B36,'食物库（谭师、自选）'!$B$1:$J$999,8,0),0)*C36</f>
        <v>0</v>
      </c>
      <c r="F36" s="69">
        <f>IFERROR(VLOOKUP(B36,'食物库（谭师、自选）'!$B$1:$J$999,9,0),0)*C36</f>
        <v>0</v>
      </c>
    </row>
    <row r="37" ht="18" customHeight="1" spans="1:6">
      <c r="A37" s="55"/>
      <c r="B37" s="56" t="s">
        <v>101</v>
      </c>
      <c r="C37" s="56"/>
      <c r="D37" s="67">
        <f t="shared" ref="D37:F37" si="6">SUM(D32:D36)</f>
        <v>51.8</v>
      </c>
      <c r="E37" s="67">
        <f t="shared" si="6"/>
        <v>36.4</v>
      </c>
      <c r="F37" s="68">
        <f t="shared" si="6"/>
        <v>18.6</v>
      </c>
    </row>
    <row r="38" ht="17.65" spans="1:6">
      <c r="A38" s="70"/>
      <c r="B38" s="71"/>
      <c r="C38" s="71"/>
      <c r="D38" s="72" t="s">
        <v>15</v>
      </c>
      <c r="E38" s="72" t="s">
        <v>16</v>
      </c>
      <c r="F38" s="73" t="s">
        <v>17</v>
      </c>
    </row>
    <row r="39" ht="17.65" spans="1:6">
      <c r="A39" s="74" t="s">
        <v>102</v>
      </c>
      <c r="B39" s="75"/>
      <c r="C39" s="75"/>
      <c r="D39" s="76">
        <f t="shared" ref="D39:F39" si="7">D11</f>
        <v>143</v>
      </c>
      <c r="E39" s="76">
        <f t="shared" si="7"/>
        <v>91</v>
      </c>
      <c r="F39" s="77">
        <f t="shared" si="7"/>
        <v>52</v>
      </c>
    </row>
    <row r="40" ht="18.4" spans="1:6">
      <c r="A40" s="78" t="s">
        <v>103</v>
      </c>
      <c r="B40" s="79"/>
      <c r="C40" s="79"/>
      <c r="D40" s="80">
        <f t="shared" ref="D40:F40" si="8">D17+D21+D27+D31+D37</f>
        <v>161.8</v>
      </c>
      <c r="E40" s="80">
        <f t="shared" si="8"/>
        <v>106.15</v>
      </c>
      <c r="F40" s="81">
        <f t="shared" si="8"/>
        <v>57.85</v>
      </c>
    </row>
    <row r="41" ht="16.05" spans="1:6">
      <c r="A41" s="82" t="s">
        <v>104</v>
      </c>
      <c r="B41" s="83"/>
      <c r="C41" s="83"/>
      <c r="D41" s="83"/>
      <c r="E41" s="83"/>
      <c r="F41" s="84"/>
    </row>
    <row r="42" ht="20" customHeight="1" spans="1:6">
      <c r="A42" s="85" t="s">
        <v>105</v>
      </c>
      <c r="B42" s="86" t="s">
        <v>106</v>
      </c>
      <c r="C42" s="86"/>
      <c r="D42" s="86"/>
      <c r="E42" s="86"/>
      <c r="F42" s="87"/>
    </row>
    <row r="43" ht="20" customHeight="1" spans="1:6">
      <c r="A43" s="88"/>
      <c r="B43" s="89" t="s">
        <v>107</v>
      </c>
      <c r="C43" s="89"/>
      <c r="D43" s="89"/>
      <c r="E43" s="89"/>
      <c r="F43" s="90"/>
    </row>
    <row r="44" ht="20" customHeight="1" spans="1:6">
      <c r="A44" s="91"/>
      <c r="B44" s="92" t="s">
        <v>108</v>
      </c>
      <c r="C44" s="92"/>
      <c r="D44" s="92"/>
      <c r="E44" s="92"/>
      <c r="F44" s="93"/>
    </row>
    <row r="45" spans="1:6">
      <c r="A45" s="94" t="str">
        <f>B4&amp;"|"&amp;C5</f>
        <v>男|2-3小时/2次</v>
      </c>
    </row>
    <row r="46" spans="1:6">
      <c r="A46" s="95" t="s">
        <v>109</v>
      </c>
    </row>
    <row r="47" spans="1:6">
      <c r="A47" s="89" t="s">
        <v>110</v>
      </c>
      <c r="B47" s="89"/>
      <c r="C47" s="89" t="s">
        <v>111</v>
      </c>
      <c r="D47" s="89"/>
      <c r="E47" s="89"/>
      <c r="F47" s="89"/>
    </row>
    <row r="48" spans="1:6">
      <c r="A48" s="89" t="s">
        <v>112</v>
      </c>
      <c r="B48" s="89"/>
      <c r="C48" s="89" t="s">
        <v>113</v>
      </c>
      <c r="D48" s="89"/>
      <c r="E48" s="89"/>
      <c r="F48" s="89"/>
    </row>
    <row r="49" spans="1:6">
      <c r="A49" s="89" t="s">
        <v>114</v>
      </c>
      <c r="B49" s="89"/>
      <c r="C49" s="89" t="s">
        <v>115</v>
      </c>
      <c r="D49" s="89"/>
      <c r="E49" s="89"/>
      <c r="F49" s="89"/>
    </row>
    <row r="50" spans="1:6">
      <c r="A50" s="89"/>
      <c r="B50" s="89"/>
      <c r="C50" s="89" t="s">
        <v>116</v>
      </c>
      <c r="D50" s="89"/>
      <c r="E50" s="89"/>
      <c r="F50" s="89"/>
    </row>
  </sheetData>
  <sheetProtection algorithmName="SHA-512" hashValue="BRCLAlHnG8DTptUjJW9Xygs/HuNcHSybCloqsBJ94Epgcx8WAl/5aU9hv8NAqHkV/ZWjVgZEWU85YOoqUUNK0Q==" saltValue="Vku/75Z/rsfoaNRof0mKeQ==" spinCount="100000" sheet="1" objects="1"/>
  <mergeCells count="35">
    <mergeCell ref="A1:F1"/>
    <mergeCell ref="A2:D2"/>
    <mergeCell ref="E2:F2"/>
    <mergeCell ref="C5:F5"/>
    <mergeCell ref="A6:C6"/>
    <mergeCell ref="A7:C7"/>
    <mergeCell ref="A8:C8"/>
    <mergeCell ref="A9:C9"/>
    <mergeCell ref="B17:C17"/>
    <mergeCell ref="B21:C21"/>
    <mergeCell ref="B27:C27"/>
    <mergeCell ref="B31:C31"/>
    <mergeCell ref="B37:C37"/>
    <mergeCell ref="A38:C38"/>
    <mergeCell ref="A39:C39"/>
    <mergeCell ref="A40:C40"/>
    <mergeCell ref="A41:F41"/>
    <mergeCell ref="B42:F42"/>
    <mergeCell ref="B43:F43"/>
    <mergeCell ref="B44:F44"/>
    <mergeCell ref="A47:B47"/>
    <mergeCell ref="C47:F47"/>
    <mergeCell ref="A48:B48"/>
    <mergeCell ref="C48:F48"/>
    <mergeCell ref="C49:F49"/>
    <mergeCell ref="C50:F50"/>
    <mergeCell ref="A12:A17"/>
    <mergeCell ref="A18:A21"/>
    <mergeCell ref="A22:A27"/>
    <mergeCell ref="A28:A31"/>
    <mergeCell ref="A32:A37"/>
    <mergeCell ref="A42:A44"/>
    <mergeCell ref="C3:F4"/>
    <mergeCell ref="A10:C11"/>
    <mergeCell ref="A49:B50"/>
  </mergeCells>
  <conditionalFormatting sqref="D40">
    <cfRule type="cellIs" dxfId="1" priority="6" operator="greaterThan">
      <formula>$D$39</formula>
    </cfRule>
    <cfRule type="cellIs" dxfId="0" priority="3" operator="lessThan">
      <formula>$D$39</formula>
    </cfRule>
  </conditionalFormatting>
  <conditionalFormatting sqref="E40">
    <cfRule type="cellIs" dxfId="1" priority="5" operator="greaterThan">
      <formula>$E$39</formula>
    </cfRule>
    <cfRule type="cellIs" dxfId="0" priority="2" operator="lessThan">
      <formula>$E$39</formula>
    </cfRule>
  </conditionalFormatting>
  <conditionalFormatting sqref="F40">
    <cfRule type="cellIs" dxfId="1" priority="4" operator="greaterThan">
      <formula>$F$39</formula>
    </cfRule>
    <cfRule type="cellIs" dxfId="0" priority="1" operator="lessThan">
      <formula>$F$39</formula>
    </cfRule>
  </conditionalFormatting>
  <dataValidations count="4">
    <dataValidation type="list" allowBlank="1" showInputMessage="1" showErrorMessage="1" sqref="B4">
      <formula1>附表!$B$6:$B$7</formula1>
    </dataValidation>
    <dataValidation type="list" allowBlank="1" showInputMessage="1" showErrorMessage="1" sqref="B5">
      <formula1>附表!$H$2:$H$201</formula1>
    </dataValidation>
    <dataValidation type="list" allowBlank="1" showInputMessage="1" showErrorMessage="1" sqref="C5">
      <formula1>附表!$C$3:$C$6</formula1>
    </dataValidation>
    <dataValidation type="list" allowBlank="1" showInputMessage="1" showErrorMessage="1" sqref="B12:B16 B18:B20 B22:B26 B28:B30 B32:B36">
      <formula1>'食物库（谭师、自选）'!$B$2:$B$205</formula1>
    </dataValidation>
  </dataValidations>
  <pageMargins left="0.751388888888889" right="0.751388888888889" top="1" bottom="1" header="0.511805555555556" footer="0.511805555555556"/>
  <pageSetup paperSize="9" scale="91" orientation="portrait" horizontalDpi="600"/>
  <headerFooter alignWithMargins="0" scaleWithDoc="0"/>
  <drawing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zoomScale="50" zoomScaleNormal="50" zoomScaleSheetLayoutView="70" topLeftCell="A5" workbookViewId="0">
      <selection activeCell="C3" sqref="C3:F4"/>
    </sheetView>
  </sheetViews>
  <sheetFormatPr defaultColWidth="9" defaultRowHeight="15.3"/>
  <cols>
    <col min="1" max="1" width="12.0666666666667" style="1" customWidth="1"/>
    <col min="2" max="2" width="20.6083333333333" style="1" customWidth="1"/>
    <col min="3" max="3" width="15.875" style="1" customWidth="1"/>
    <col min="4" max="6" width="18.6083333333333" style="1" customWidth="1"/>
    <col min="7" max="16384" width="9" style="1"/>
  </cols>
  <sheetData>
    <row r="1" ht="23.75" spans="1:15">
      <c r="A1" s="2" t="s">
        <v>82</v>
      </c>
      <c r="B1" s="3"/>
      <c r="C1" s="3"/>
      <c r="D1" s="3"/>
      <c r="E1" s="3"/>
      <c r="F1" s="4"/>
    </row>
    <row r="2" ht="40" customHeight="1" spans="1:15">
      <c r="A2" s="5" t="s">
        <v>83</v>
      </c>
      <c r="B2" s="6"/>
      <c r="C2" s="6"/>
      <c r="D2" s="6"/>
      <c r="E2" s="7" t="s">
        <v>84</v>
      </c>
      <c r="F2" s="8"/>
    </row>
    <row r="3" ht="50" customHeight="1" spans="1:15">
      <c r="A3" s="9" t="s">
        <v>85</v>
      </c>
      <c r="B3" s="10" t="s">
        <v>86</v>
      </c>
      <c r="C3" s="11" t="s">
        <v>87</v>
      </c>
      <c r="D3" s="11"/>
      <c r="E3" s="12"/>
      <c r="F3" s="13"/>
    </row>
    <row r="4" ht="50" customHeight="1" spans="1:15">
      <c r="A4" s="14" t="s">
        <v>88</v>
      </c>
      <c r="B4" s="15" t="s">
        <v>1</v>
      </c>
      <c r="C4" s="16"/>
      <c r="D4" s="17"/>
      <c r="E4" s="17"/>
      <c r="F4" s="18"/>
    </row>
    <row r="5" ht="25" customHeight="1" spans="1:15">
      <c r="A5" s="19" t="s">
        <v>89</v>
      </c>
      <c r="B5" s="20">
        <v>65</v>
      </c>
      <c r="C5" s="21" t="s">
        <v>7</v>
      </c>
      <c r="D5" s="21"/>
      <c r="E5" s="21"/>
      <c r="F5" s="22"/>
    </row>
    <row r="6" ht="32" customHeight="1" spans="1:15">
      <c r="A6" s="23" t="s">
        <v>90</v>
      </c>
      <c r="B6" s="24"/>
      <c r="C6" s="24"/>
      <c r="D6" s="24" t="s">
        <v>3</v>
      </c>
      <c r="E6" s="24" t="s">
        <v>4</v>
      </c>
      <c r="F6" s="25" t="s">
        <v>5</v>
      </c>
    </row>
    <row r="7" ht="20" customHeight="1" spans="1:15">
      <c r="A7" s="26" t="str">
        <f>C5</f>
        <v>4-5小时/3次</v>
      </c>
      <c r="B7" s="27"/>
      <c r="C7" s="27"/>
      <c r="D7" s="28">
        <f>VLOOKUP(A45,附表!A3:F11,4)</f>
        <v>2.5</v>
      </c>
      <c r="E7" s="28">
        <f>VLOOKUP(A45,附表!A3:F11,5)</f>
        <v>1.6</v>
      </c>
      <c r="F7" s="29">
        <f>VLOOKUP(A45,附表!A3:F11,6)</f>
        <v>0.9</v>
      </c>
    </row>
    <row r="8" ht="75" customHeight="1" spans="1:15">
      <c r="A8" s="30" t="s">
        <v>91</v>
      </c>
      <c r="B8" s="31"/>
      <c r="C8" s="31"/>
      <c r="D8" s="32">
        <v>0</v>
      </c>
      <c r="E8" s="32">
        <v>0</v>
      </c>
      <c r="F8" s="33">
        <v>0</v>
      </c>
    </row>
    <row r="9" ht="20" customHeight="1" spans="1:15">
      <c r="A9" s="26" t="s">
        <v>92</v>
      </c>
      <c r="B9" s="27"/>
      <c r="C9" s="27"/>
      <c r="D9" s="34">
        <f t="shared" ref="D9:F9" si="0">D7+D8</f>
        <v>2.5</v>
      </c>
      <c r="E9" s="34">
        <f t="shared" si="0"/>
        <v>1.6</v>
      </c>
      <c r="F9" s="35">
        <f t="shared" si="0"/>
        <v>0.9</v>
      </c>
    </row>
    <row r="10" ht="30" customHeight="1" spans="1:15">
      <c r="A10" s="36" t="s">
        <v>93</v>
      </c>
      <c r="B10" s="37"/>
      <c r="C10" s="37"/>
      <c r="D10" s="38" t="s">
        <v>15</v>
      </c>
      <c r="E10" s="38" t="s">
        <v>16</v>
      </c>
      <c r="F10" s="39" t="s">
        <v>17</v>
      </c>
    </row>
    <row r="11" ht="20" customHeight="1" spans="1:15">
      <c r="A11" s="40"/>
      <c r="B11" s="41"/>
      <c r="C11" s="41"/>
      <c r="D11" s="42">
        <f t="shared" ref="D11:F11" si="1">$B$5*D9</f>
        <v>162.5</v>
      </c>
      <c r="E11" s="42">
        <f t="shared" si="1"/>
        <v>104</v>
      </c>
      <c r="F11" s="43">
        <f t="shared" si="1"/>
        <v>58.5</v>
      </c>
    </row>
    <row r="12" ht="18" customHeight="1" spans="1:15">
      <c r="A12" s="44" t="s">
        <v>94</v>
      </c>
      <c r="B12" s="45" t="s">
        <v>19</v>
      </c>
      <c r="C12" s="46">
        <v>95</v>
      </c>
      <c r="D12" s="47">
        <f>IFERROR(VLOOKUP(B12,'食物库（谭师、自选）'!$B$1:$J$999,7,0),0)*C12</f>
        <v>57</v>
      </c>
      <c r="E12" s="47">
        <f>IFERROR(VLOOKUP(B12,'食物库（谭师、自选）'!$B$1:$J$999,8,0),0)*C12</f>
        <v>12.35</v>
      </c>
      <c r="F12" s="48">
        <f>IFERROR(VLOOKUP(B12,'食物库（谭师、自选）'!$B$1:$J$999,9,0),0)*C12</f>
        <v>6.65</v>
      </c>
    </row>
    <row r="13" ht="18" customHeight="1" spans="1:15">
      <c r="A13" s="49"/>
      <c r="B13" s="50" t="s">
        <v>23</v>
      </c>
      <c r="C13" s="51">
        <v>3</v>
      </c>
      <c r="D13" s="52">
        <f>IFERROR(VLOOKUP(B13,'食物库（谭师、自选）'!$B$1:$J$999,7,0),0)*C13</f>
        <v>1.2</v>
      </c>
      <c r="E13" s="52">
        <f>IFERROR(VLOOKUP(B13,'食物库（谭师、自选）'!$B$1:$J$999,8,0),0)*C13</f>
        <v>21</v>
      </c>
      <c r="F13" s="53">
        <f>IFERROR(VLOOKUP(B13,'食物库（谭师、自选）'!$B$1:$J$999,9,0),0)*C13</f>
        <v>12</v>
      </c>
    </row>
    <row r="14" ht="18" customHeight="1" spans="1:15">
      <c r="A14" s="49"/>
      <c r="B14" s="50" t="s">
        <v>50</v>
      </c>
      <c r="C14" s="51">
        <v>15</v>
      </c>
      <c r="D14" s="52">
        <f>IFERROR(VLOOKUP(B14,'食物库（谭师、自选）'!$B$1:$J$999,7,0),0)*C14</f>
        <v>0</v>
      </c>
      <c r="E14" s="52">
        <f>IFERROR(VLOOKUP(B14,'食物库（谭师、自选）'!$B$1:$J$999,8,0),0)*C14</f>
        <v>0</v>
      </c>
      <c r="F14" s="53">
        <f>IFERROR(VLOOKUP(B14,'食物库（谭师、自选）'!$B$1:$J$999,9,0),0)*C14</f>
        <v>0</v>
      </c>
    </row>
    <row r="15" ht="18" customHeight="1" spans="1:15">
      <c r="A15" s="49"/>
      <c r="B15" s="50" t="s">
        <v>48</v>
      </c>
      <c r="C15" s="51">
        <v>100</v>
      </c>
      <c r="D15" s="52">
        <f>IFERROR(VLOOKUP(B15,'食物库（谭师、自选）'!$B$1:$J$999,7,0),0)*C15</f>
        <v>0</v>
      </c>
      <c r="E15" s="52">
        <f>IFERROR(VLOOKUP(B15,'食物库（谭师、自选）'!$B$1:$J$999,8,0),0)*C15</f>
        <v>0</v>
      </c>
      <c r="F15" s="53">
        <f>IFERROR(VLOOKUP(B15,'食物库（谭师、自选）'!$B$1:$J$999,9,0),0)*C15</f>
        <v>0</v>
      </c>
    </row>
    <row r="16" ht="18" customHeight="1" spans="1:15">
      <c r="A16" s="49"/>
      <c r="B16" s="50"/>
      <c r="C16" s="51"/>
      <c r="D16" s="52">
        <f>IFERROR(VLOOKUP(B16,'食物库（谭师、自选）'!$B$1:$J$999,7,0),0)*C16</f>
        <v>0</v>
      </c>
      <c r="E16" s="52">
        <f>IFERROR(VLOOKUP(B16,'食物库（谭师、自选）'!$B$1:$J$999,8,0),0)*C16</f>
        <v>0</v>
      </c>
      <c r="F16" s="53">
        <f>IFERROR(VLOOKUP(B16,'食物库（谭师、自选）'!$B$1:$J$999,9,0),0)*C16</f>
        <v>0</v>
      </c>
      <c r="O16" s="54"/>
    </row>
    <row r="17" ht="18" customHeight="1" spans="1:6">
      <c r="A17" s="55"/>
      <c r="B17" s="56" t="s">
        <v>95</v>
      </c>
      <c r="C17" s="56"/>
      <c r="D17" s="57">
        <f t="shared" ref="D17:F17" si="2">SUM(D12:D16)</f>
        <v>58.2</v>
      </c>
      <c r="E17" s="57">
        <f t="shared" si="2"/>
        <v>33.35</v>
      </c>
      <c r="F17" s="58">
        <f t="shared" si="2"/>
        <v>18.65</v>
      </c>
    </row>
    <row r="18" ht="18" customHeight="1" spans="1:6">
      <c r="A18" s="59" t="s">
        <v>96</v>
      </c>
      <c r="B18" s="45"/>
      <c r="C18" s="46"/>
      <c r="D18" s="60">
        <f>IFERROR(VLOOKUP(B18,'食物库（谭师、自选）'!$B$1:$J$999,7,0),0)*C18</f>
        <v>0</v>
      </c>
      <c r="E18" s="60">
        <f>IFERROR(VLOOKUP(B18,'食物库（谭师、自选）'!$B$1:$J$999,8,0),0)*C18</f>
        <v>0</v>
      </c>
      <c r="F18" s="61">
        <f>IFERROR(VLOOKUP(B18,'食物库（谭师、自选）'!$B$1:$J$999,9,0),0)*C18</f>
        <v>0</v>
      </c>
    </row>
    <row r="19" ht="18" customHeight="1" spans="1:6">
      <c r="A19" s="62"/>
      <c r="B19" s="50"/>
      <c r="C19" s="51"/>
      <c r="D19" s="63">
        <f>IFERROR(VLOOKUP(B19,'食物库（谭师、自选）'!$B$1:$J$999,7,0),0)*C19</f>
        <v>0</v>
      </c>
      <c r="E19" s="63">
        <f>IFERROR(VLOOKUP(B19,'食物库（谭师、自选）'!$B$1:$J$999,8,0),0)*C19</f>
        <v>0</v>
      </c>
      <c r="F19" s="64">
        <f>IFERROR(VLOOKUP(B19,'食物库（谭师、自选）'!$B$1:$J$999,9,0),0)*C19</f>
        <v>0</v>
      </c>
    </row>
    <row r="20" ht="18" customHeight="1" spans="1:6">
      <c r="A20" s="62"/>
      <c r="B20" s="50"/>
      <c r="C20" s="51"/>
      <c r="D20" s="63">
        <f>IFERROR(VLOOKUP(B20,'食物库（谭师、自选）'!$B$1:$J$999,7,0),0)*C20</f>
        <v>0</v>
      </c>
      <c r="E20" s="63">
        <f>IFERROR(VLOOKUP(B20,'食物库（谭师、自选）'!$B$1:$J$999,8,0),0)*C20</f>
        <v>0</v>
      </c>
      <c r="F20" s="64">
        <f>IFERROR(VLOOKUP(B20,'食物库（谭师、自选）'!$B$1:$J$999,9,0),0)*C20</f>
        <v>0</v>
      </c>
    </row>
    <row r="21" ht="18" customHeight="1" spans="1:6">
      <c r="A21" s="65"/>
      <c r="B21" s="56" t="s">
        <v>97</v>
      </c>
      <c r="C21" s="56"/>
      <c r="D21" s="57">
        <f t="shared" ref="D21:F21" si="3">SUM(D18:D20)</f>
        <v>0</v>
      </c>
      <c r="E21" s="57">
        <f t="shared" si="3"/>
        <v>0</v>
      </c>
      <c r="F21" s="58">
        <f t="shared" si="3"/>
        <v>0</v>
      </c>
    </row>
    <row r="22" ht="18" customHeight="1" spans="1:6">
      <c r="A22" s="44" t="s">
        <v>98</v>
      </c>
      <c r="B22" s="66" t="s">
        <v>63</v>
      </c>
      <c r="C22" s="46">
        <v>200</v>
      </c>
      <c r="D22" s="47">
        <f>IFERROR(VLOOKUP(B22,'食物库（谭师、自选）'!$B$1:$J$999,7,0),0)*C22</f>
        <v>51.8</v>
      </c>
      <c r="E22" s="47">
        <f>IFERROR(VLOOKUP(B22,'食物库（谭师、自选）'!$B$1:$J$999,8,0),0)*C22</f>
        <v>5.2</v>
      </c>
      <c r="F22" s="48">
        <f>IFERROR(VLOOKUP(B22,'食物库（谭师、自选）'!$B$1:$J$999,9,0),0)*C22</f>
        <v>0.6</v>
      </c>
    </row>
    <row r="23" ht="18" customHeight="1" spans="1:6">
      <c r="A23" s="49"/>
      <c r="B23" s="50" t="s">
        <v>29</v>
      </c>
      <c r="C23" s="51">
        <v>130</v>
      </c>
      <c r="D23" s="52">
        <f>IFERROR(VLOOKUP(B23,'食物库（谭师、自选）'!$B$1:$J$999,7,0),0)*C23</f>
        <v>0</v>
      </c>
      <c r="E23" s="52">
        <f>IFERROR(VLOOKUP(B23,'食物库（谭师、自选）'!$B$1:$J$999,8,0),0)*C23</f>
        <v>31.2</v>
      </c>
      <c r="F23" s="53">
        <f>IFERROR(VLOOKUP(B23,'食物库（谭师、自选）'!$B$1:$J$999,9,0),0)*C23</f>
        <v>0</v>
      </c>
    </row>
    <row r="24" ht="18" customHeight="1" spans="1:6">
      <c r="A24" s="49"/>
      <c r="B24" s="50" t="s">
        <v>42</v>
      </c>
      <c r="C24" s="51">
        <v>20</v>
      </c>
      <c r="D24" s="52">
        <f>IFERROR(VLOOKUP(B24,'食物库（谭师、自选）'!$B$1:$J$999,7,0),0)*C24</f>
        <v>0</v>
      </c>
      <c r="E24" s="52">
        <f>IFERROR(VLOOKUP(B24,'食物库（谭师、自选）'!$B$1:$J$999,8,0),0)*C24</f>
        <v>0</v>
      </c>
      <c r="F24" s="53">
        <f>IFERROR(VLOOKUP(B24,'食物库（谭师、自选）'!$B$1:$J$999,9,0),0)*C24</f>
        <v>20</v>
      </c>
    </row>
    <row r="25" ht="18" customHeight="1" spans="1:6">
      <c r="A25" s="49"/>
      <c r="B25" s="50" t="s">
        <v>40</v>
      </c>
      <c r="C25" s="51">
        <v>20</v>
      </c>
      <c r="D25" s="52">
        <f>IFERROR(VLOOKUP(B25,'食物库（谭师、自选）'!$B$1:$J$999,7,0),0)*C25</f>
        <v>0</v>
      </c>
      <c r="E25" s="52">
        <f>IFERROR(VLOOKUP(B25,'食物库（谭师、自选）'!$B$1:$J$999,8,0),0)*C25</f>
        <v>0</v>
      </c>
      <c r="F25" s="53">
        <f>IFERROR(VLOOKUP(B25,'食物库（谭师、自选）'!$B$1:$J$999,9,0),0)*C25</f>
        <v>0</v>
      </c>
    </row>
    <row r="26" ht="18" customHeight="1" spans="1:6">
      <c r="A26" s="49"/>
      <c r="B26" s="50" t="s">
        <v>51</v>
      </c>
      <c r="C26" s="51">
        <v>300</v>
      </c>
      <c r="D26" s="52">
        <f>IFERROR(VLOOKUP(B26,'食物库（谭师、自选）'!$B$1:$J$999,7,0),0)*C26</f>
        <v>0</v>
      </c>
      <c r="E26" s="52">
        <f>IFERROR(VLOOKUP(B26,'食物库（谭师、自选）'!$B$1:$J$999,8,0),0)*C26</f>
        <v>0</v>
      </c>
      <c r="F26" s="53">
        <f>IFERROR(VLOOKUP(B26,'食物库（谭师、自选）'!$B$1:$J$999,9,0),0)*C26</f>
        <v>0</v>
      </c>
    </row>
    <row r="27" ht="18" customHeight="1" spans="1:6">
      <c r="A27" s="55"/>
      <c r="B27" s="56" t="s">
        <v>99</v>
      </c>
      <c r="C27" s="56"/>
      <c r="D27" s="67">
        <f t="shared" ref="D27:F27" si="4">SUM(D22:D26)</f>
        <v>51.8</v>
      </c>
      <c r="E27" s="67">
        <f t="shared" si="4"/>
        <v>36.4</v>
      </c>
      <c r="F27" s="68">
        <f t="shared" si="4"/>
        <v>20.6</v>
      </c>
    </row>
    <row r="28" ht="18" customHeight="1" spans="1:6">
      <c r="A28" s="59" t="s">
        <v>96</v>
      </c>
      <c r="B28" s="45"/>
      <c r="C28" s="46"/>
      <c r="D28" s="60">
        <f>IFERROR(VLOOKUP(B28,'食物库（谭师、自选）'!$B$1:$J$999,7,0),0)*C28</f>
        <v>0</v>
      </c>
      <c r="E28" s="60">
        <f>IFERROR(VLOOKUP(B28,'食物库（谭师、自选）'!$B$1:$J$999,8,0),0)*C28</f>
        <v>0</v>
      </c>
      <c r="F28" s="61">
        <f>IFERROR(VLOOKUP(B28,'食物库（谭师、自选）'!$B$1:$J$999,9,0),0)*C28</f>
        <v>0</v>
      </c>
    </row>
    <row r="29" ht="18" customHeight="1" spans="1:6">
      <c r="A29" s="62"/>
      <c r="B29" s="50"/>
      <c r="C29" s="51"/>
      <c r="D29" s="63">
        <f>IFERROR(VLOOKUP(B29,'食物库（谭师、自选）'!$B$1:$J$999,7,0),0)*C29</f>
        <v>0</v>
      </c>
      <c r="E29" s="63">
        <f>IFERROR(VLOOKUP(B29,'食物库（谭师、自选）'!$B$1:$J$999,8,0),0)*C29</f>
        <v>0</v>
      </c>
      <c r="F29" s="64">
        <f>IFERROR(VLOOKUP(B29,'食物库（谭师、自选）'!$B$1:$J$999,9,0),0)*C29</f>
        <v>0</v>
      </c>
    </row>
    <row r="30" ht="18" customHeight="1" spans="1:6">
      <c r="A30" s="62"/>
      <c r="B30" s="50"/>
      <c r="C30" s="51"/>
      <c r="D30" s="63">
        <f>IFERROR(VLOOKUP(B30,'食物库（谭师、自选）'!$B$1:$J$999,7,0),0)*C30</f>
        <v>0</v>
      </c>
      <c r="E30" s="63">
        <f>IFERROR(VLOOKUP(B30,'食物库（谭师、自选）'!$B$1:$J$999,8,0),0)*C30</f>
        <v>0</v>
      </c>
      <c r="F30" s="64">
        <f>IFERROR(VLOOKUP(B30,'食物库（谭师、自选）'!$B$1:$J$999,9,0),0)*C30</f>
        <v>0</v>
      </c>
    </row>
    <row r="31" ht="18" customHeight="1" spans="1:6">
      <c r="A31" s="65"/>
      <c r="B31" s="56" t="s">
        <v>97</v>
      </c>
      <c r="C31" s="56"/>
      <c r="D31" s="57">
        <f t="shared" ref="D31:F31" si="5">SUM(D28:D30)</f>
        <v>0</v>
      </c>
      <c r="E31" s="57">
        <f t="shared" si="5"/>
        <v>0</v>
      </c>
      <c r="F31" s="58">
        <f t="shared" si="5"/>
        <v>0</v>
      </c>
    </row>
    <row r="32" ht="18" customHeight="1" spans="1:6">
      <c r="A32" s="44" t="s">
        <v>100</v>
      </c>
      <c r="B32" s="66" t="s">
        <v>63</v>
      </c>
      <c r="C32" s="46">
        <v>200</v>
      </c>
      <c r="D32" s="47">
        <f>IFERROR(VLOOKUP(B32,'食物库（谭师、自选）'!$B$1:$J$999,7,0),0)*C32</f>
        <v>51.8</v>
      </c>
      <c r="E32" s="47">
        <f>IFERROR(VLOOKUP(B32,'食物库（谭师、自选）'!$B$1:$J$999,8,0),0)*C32</f>
        <v>5.2</v>
      </c>
      <c r="F32" s="69">
        <f>IFERROR(VLOOKUP(B32,'食物库（谭师、自选）'!$B$1:$J$999,9,0),0)*C32</f>
        <v>0.6</v>
      </c>
    </row>
    <row r="33" ht="18" customHeight="1" spans="1:6">
      <c r="A33" s="49"/>
      <c r="B33" s="50" t="s">
        <v>29</v>
      </c>
      <c r="C33" s="51">
        <v>130</v>
      </c>
      <c r="D33" s="52">
        <f>IFERROR(VLOOKUP(B33,'食物库（谭师、自选）'!$B$1:$J$999,7,0),0)*C33</f>
        <v>0</v>
      </c>
      <c r="E33" s="52">
        <f>IFERROR(VLOOKUP(B33,'食物库（谭师、自选）'!$B$1:$J$999,8,0),0)*C33</f>
        <v>31.2</v>
      </c>
      <c r="F33" s="69">
        <f>IFERROR(VLOOKUP(B33,'食物库（谭师、自选）'!$B$1:$J$999,9,0),0)*C33</f>
        <v>0</v>
      </c>
    </row>
    <row r="34" ht="18" customHeight="1" spans="1:6">
      <c r="A34" s="49"/>
      <c r="B34" s="50" t="s">
        <v>42</v>
      </c>
      <c r="C34" s="51">
        <v>18</v>
      </c>
      <c r="D34" s="52">
        <f>IFERROR(VLOOKUP(B34,'食物库（谭师、自选）'!$B$1:$J$999,7,0),0)*C34</f>
        <v>0</v>
      </c>
      <c r="E34" s="52">
        <f>IFERROR(VLOOKUP(B34,'食物库（谭师、自选）'!$B$1:$J$999,8,0),0)*C34</f>
        <v>0</v>
      </c>
      <c r="F34" s="69">
        <f>IFERROR(VLOOKUP(B34,'食物库（谭师、自选）'!$B$1:$J$999,9,0),0)*C34</f>
        <v>18</v>
      </c>
    </row>
    <row r="35" ht="18" customHeight="1" spans="1:6">
      <c r="A35" s="49"/>
      <c r="B35" s="50" t="s">
        <v>40</v>
      </c>
      <c r="C35" s="51">
        <v>20</v>
      </c>
      <c r="D35" s="52">
        <f>IFERROR(VLOOKUP(B35,'食物库（谭师、自选）'!$B$1:$J$999,7,0),0)*C35</f>
        <v>0</v>
      </c>
      <c r="E35" s="52">
        <f>IFERROR(VLOOKUP(B35,'食物库（谭师、自选）'!$B$1:$J$999,8,0),0)*C35</f>
        <v>0</v>
      </c>
      <c r="F35" s="69">
        <f>IFERROR(VLOOKUP(B35,'食物库（谭师、自选）'!$B$1:$J$999,9,0),0)*C35</f>
        <v>0</v>
      </c>
    </row>
    <row r="36" ht="18" customHeight="1" spans="1:6">
      <c r="A36" s="49"/>
      <c r="B36" s="50" t="s">
        <v>51</v>
      </c>
      <c r="C36" s="51">
        <v>300</v>
      </c>
      <c r="D36" s="52">
        <f>IFERROR(VLOOKUP(B36,'食物库（谭师、自选）'!$B$1:$J$999,7,0),0)*C36</f>
        <v>0</v>
      </c>
      <c r="E36" s="52">
        <f>IFERROR(VLOOKUP(B36,'食物库（谭师、自选）'!$B$1:$J$999,8,0),0)*C36</f>
        <v>0</v>
      </c>
      <c r="F36" s="69">
        <f>IFERROR(VLOOKUP(B36,'食物库（谭师、自选）'!$B$1:$J$999,9,0),0)*C36</f>
        <v>0</v>
      </c>
    </row>
    <row r="37" ht="18" customHeight="1" spans="1:6">
      <c r="A37" s="55"/>
      <c r="B37" s="56" t="s">
        <v>101</v>
      </c>
      <c r="C37" s="56"/>
      <c r="D37" s="67">
        <f t="shared" ref="D37:F37" si="6">SUM(D32:D36)</f>
        <v>51.8</v>
      </c>
      <c r="E37" s="67">
        <f t="shared" si="6"/>
        <v>36.4</v>
      </c>
      <c r="F37" s="68">
        <f t="shared" si="6"/>
        <v>18.6</v>
      </c>
    </row>
    <row r="38" ht="17.65" spans="1:6">
      <c r="A38" s="70"/>
      <c r="B38" s="71"/>
      <c r="C38" s="71"/>
      <c r="D38" s="72" t="s">
        <v>15</v>
      </c>
      <c r="E38" s="72" t="s">
        <v>16</v>
      </c>
      <c r="F38" s="73" t="s">
        <v>17</v>
      </c>
    </row>
    <row r="39" ht="17.65" spans="1:6">
      <c r="A39" s="74" t="s">
        <v>102</v>
      </c>
      <c r="B39" s="75"/>
      <c r="C39" s="75"/>
      <c r="D39" s="76">
        <f t="shared" ref="D39:F39" si="7">D11</f>
        <v>162.5</v>
      </c>
      <c r="E39" s="76">
        <f t="shared" si="7"/>
        <v>104</v>
      </c>
      <c r="F39" s="77">
        <f t="shared" si="7"/>
        <v>58.5</v>
      </c>
    </row>
    <row r="40" ht="18.4" spans="1:6">
      <c r="A40" s="78" t="s">
        <v>103</v>
      </c>
      <c r="B40" s="79"/>
      <c r="C40" s="79"/>
      <c r="D40" s="80">
        <f t="shared" ref="D40:F40" si="8">D17+D21+D27+D31+D37</f>
        <v>161.8</v>
      </c>
      <c r="E40" s="80">
        <f t="shared" si="8"/>
        <v>106.15</v>
      </c>
      <c r="F40" s="81">
        <f t="shared" si="8"/>
        <v>57.85</v>
      </c>
    </row>
    <row r="41" ht="16.05" spans="1:6">
      <c r="A41" s="82" t="s">
        <v>104</v>
      </c>
      <c r="B41" s="83"/>
      <c r="C41" s="83"/>
      <c r="D41" s="83"/>
      <c r="E41" s="83"/>
      <c r="F41" s="84"/>
    </row>
    <row r="42" ht="20" customHeight="1" spans="1:6">
      <c r="A42" s="85" t="s">
        <v>105</v>
      </c>
      <c r="B42" s="86" t="s">
        <v>106</v>
      </c>
      <c r="C42" s="86"/>
      <c r="D42" s="86"/>
      <c r="E42" s="86"/>
      <c r="F42" s="87"/>
    </row>
    <row r="43" ht="20" customHeight="1" spans="1:6">
      <c r="A43" s="88"/>
      <c r="B43" s="89" t="s">
        <v>107</v>
      </c>
      <c r="C43" s="89"/>
      <c r="D43" s="89"/>
      <c r="E43" s="89"/>
      <c r="F43" s="90"/>
    </row>
    <row r="44" ht="20" customHeight="1" spans="1:6">
      <c r="A44" s="91"/>
      <c r="B44" s="92" t="s">
        <v>108</v>
      </c>
      <c r="C44" s="92"/>
      <c r="D44" s="92"/>
      <c r="E44" s="92"/>
      <c r="F44" s="93"/>
    </row>
    <row r="45" spans="1:6">
      <c r="A45" s="94" t="str">
        <f>B4&amp;"|"&amp;C5</f>
        <v>男|4-5小时/3次</v>
      </c>
    </row>
    <row r="46" spans="1:6">
      <c r="A46" s="95" t="s">
        <v>109</v>
      </c>
    </row>
    <row r="47" spans="1:6">
      <c r="A47" s="89" t="s">
        <v>110</v>
      </c>
      <c r="B47" s="89"/>
      <c r="C47" s="89" t="s">
        <v>111</v>
      </c>
      <c r="D47" s="89"/>
      <c r="E47" s="89"/>
      <c r="F47" s="89"/>
    </row>
    <row r="48" spans="1:6">
      <c r="A48" s="89" t="s">
        <v>112</v>
      </c>
      <c r="B48" s="89"/>
      <c r="C48" s="89" t="s">
        <v>113</v>
      </c>
      <c r="D48" s="89"/>
      <c r="E48" s="89"/>
      <c r="F48" s="89"/>
    </row>
    <row r="49" spans="1:6">
      <c r="A49" s="89" t="s">
        <v>114</v>
      </c>
      <c r="B49" s="89"/>
      <c r="C49" s="89" t="s">
        <v>115</v>
      </c>
      <c r="D49" s="89"/>
      <c r="E49" s="89"/>
      <c r="F49" s="89"/>
    </row>
    <row r="50" spans="1:6">
      <c r="A50" s="89"/>
      <c r="B50" s="89"/>
      <c r="C50" s="89" t="s">
        <v>116</v>
      </c>
      <c r="D50" s="89"/>
      <c r="E50" s="89"/>
      <c r="F50" s="89"/>
    </row>
  </sheetData>
  <sheetProtection algorithmName="SHA-512" hashValue="BRCLAlHnG8DTptUjJW9Xygs/HuNcHSybCloqsBJ94Epgcx8WAl/5aU9hv8NAqHkV/ZWjVgZEWU85YOoqUUNK0Q==" saltValue="Vku/75Z/rsfoaNRof0mKeQ==" spinCount="100000" sheet="1" objects="1"/>
  <mergeCells count="35">
    <mergeCell ref="A1:F1"/>
    <mergeCell ref="A2:D2"/>
    <mergeCell ref="E2:F2"/>
    <mergeCell ref="C5:F5"/>
    <mergeCell ref="A6:C6"/>
    <mergeCell ref="A7:C7"/>
    <mergeCell ref="A8:C8"/>
    <mergeCell ref="A9:C9"/>
    <mergeCell ref="B17:C17"/>
    <mergeCell ref="B21:C21"/>
    <mergeCell ref="B27:C27"/>
    <mergeCell ref="B31:C31"/>
    <mergeCell ref="B37:C37"/>
    <mergeCell ref="A38:C38"/>
    <mergeCell ref="A39:C39"/>
    <mergeCell ref="A40:C40"/>
    <mergeCell ref="A41:F41"/>
    <mergeCell ref="B42:F42"/>
    <mergeCell ref="B43:F43"/>
    <mergeCell ref="B44:F44"/>
    <mergeCell ref="A47:B47"/>
    <mergeCell ref="C47:F47"/>
    <mergeCell ref="A48:B48"/>
    <mergeCell ref="C48:F48"/>
    <mergeCell ref="C49:F49"/>
    <mergeCell ref="C50:F50"/>
    <mergeCell ref="A12:A17"/>
    <mergeCell ref="A18:A21"/>
    <mergeCell ref="A22:A27"/>
    <mergeCell ref="A28:A31"/>
    <mergeCell ref="A32:A37"/>
    <mergeCell ref="A42:A44"/>
    <mergeCell ref="C3:F4"/>
    <mergeCell ref="A10:C11"/>
    <mergeCell ref="A49:B50"/>
  </mergeCells>
  <conditionalFormatting sqref="D40">
    <cfRule type="cellIs" dxfId="1" priority="6" operator="greaterThan">
      <formula>$D$39</formula>
    </cfRule>
    <cfRule type="cellIs" dxfId="0" priority="3" operator="lessThan">
      <formula>$D$39</formula>
    </cfRule>
  </conditionalFormatting>
  <conditionalFormatting sqref="E40">
    <cfRule type="cellIs" dxfId="1" priority="5" operator="greaterThan">
      <formula>$E$39</formula>
    </cfRule>
    <cfRule type="cellIs" dxfId="0" priority="2" operator="lessThan">
      <formula>$E$39</formula>
    </cfRule>
  </conditionalFormatting>
  <conditionalFormatting sqref="F40">
    <cfRule type="cellIs" dxfId="1" priority="4" operator="greaterThan">
      <formula>$F$39</formula>
    </cfRule>
    <cfRule type="cellIs" dxfId="0" priority="1" operator="lessThan">
      <formula>$F$39</formula>
    </cfRule>
  </conditionalFormatting>
  <dataValidations count="4">
    <dataValidation type="list" allowBlank="1" showInputMessage="1" showErrorMessage="1" sqref="B4">
      <formula1>附表!$B$6:$B$7</formula1>
    </dataValidation>
    <dataValidation type="list" allowBlank="1" showInputMessage="1" showErrorMessage="1" sqref="B5">
      <formula1>附表!$H$2:$H$201</formula1>
    </dataValidation>
    <dataValidation type="list" allowBlank="1" showInputMessage="1" showErrorMessage="1" sqref="C5">
      <formula1>附表!$C$3:$C$6</formula1>
    </dataValidation>
    <dataValidation type="list" allowBlank="1" showInputMessage="1" showErrorMessage="1" sqref="B12:B16 B18:B20 B22:B26 B28:B30 B32:B36">
      <formula1>'食物库（谭师、自选）'!$B$2:$B$205</formula1>
    </dataValidation>
  </dataValidations>
  <pageMargins left="0.751388888888889" right="0.751388888888889" top="1" bottom="1" header="0.511805555555556" footer="0.511805555555556"/>
  <pageSetup paperSize="9" scale="91" orientation="portrait" horizontalDpi="600"/>
  <headerFooter alignWithMargins="0" scaleWithDoc="0"/>
  <drawing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4166666666667" defaultRowHeight="15.3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/>
  <rangeList sheetStid="1" master="" otherUserPermission="visible"/>
  <rangeList sheetStid="9" master="" otherUserPermission="visible"/>
  <rangeList sheetStid="10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附表</vt:lpstr>
      <vt:lpstr>食物库（谭师、自选）</vt:lpstr>
      <vt:lpstr>主表</vt:lpstr>
      <vt:lpstr>20260814</vt:lpstr>
      <vt:lpstr>20260815</vt:lpstr>
      <vt:lpstr>右键主表创建副本，即可按日记录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</dc:creator>
  <cp:lastModifiedBy>明天来美式</cp:lastModifiedBy>
  <dcterms:created xsi:type="dcterms:W3CDTF">2023-05-12T11:23:00Z</dcterms:created>
  <dcterms:modified xsi:type="dcterms:W3CDTF">2026-08-14T04:37:15Z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B6B01E1333C64079B7A8C04EA7CBE15E_13</vt:lpwstr>
  </property>
  <property fmtid="{D5CDD505-2E9C-101B-9397-08002B2CF9AE}" pid="4" name="CalculationRule">
    <vt:i4>0</vt:i4>
  </property>
</Properties>
</file>