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608" windowHeight="7548" tabRatio="787"/>
  </bookViews>
  <sheets>
    <sheet name="Game_world" sheetId="34" r:id="rId1"/>
    <sheet name="CtrlUI _world" sheetId="33" r:id="rId2"/>
    <sheet name="Summary" sheetId="11" r:id="rId3"/>
    <sheet name="Process" sheetId="8" r:id="rId4"/>
    <sheet name="System HLD" sheetId="12" r:id="rId5"/>
    <sheet name="Launch_subsystem" sheetId="13" r:id="rId6"/>
    <sheet name="Drive_subsystem" sheetId="17" r:id="rId7"/>
    <sheet name="Intake_subsystem" sheetId="20" r:id="rId8"/>
    <sheet name="feeder_subsystem" sheetId="21" r:id="rId9"/>
    <sheet name="lift_subsystem" sheetId="19" r:id="rId10"/>
    <sheet name="CtrlUI" sheetId="22" r:id="rId11"/>
    <sheet name="CortexMapping" sheetId="24" r:id="rId12"/>
    <sheet name="CalibrationHistory" sheetId="26" r:id="rId13"/>
    <sheet name="GamePlan" sheetId="25" r:id="rId14"/>
    <sheet name="Coding_design" sheetId="23" r:id="rId15"/>
    <sheet name="Motor303Spec" sheetId="16" r:id="rId16"/>
    <sheet name="Trajectory" sheetId="15" r:id="rId17"/>
    <sheet name="field" sheetId="28" r:id="rId18"/>
    <sheet name="maintenance" sheetId="29" r:id="rId19"/>
    <sheet name="GameBook" sheetId="30" r:id="rId20"/>
    <sheet name="GAM&amp;AUTO&amp;Skills" sheetId="31" r:id="rId21"/>
  </sheets>
  <definedNames>
    <definedName name="_xlnm.Print_Area" localSheetId="11">CortexMapping!$B$1:$K$38</definedName>
    <definedName name="_xlnm.Print_Area" localSheetId="10">CtrlUI!$B$1:$N$37</definedName>
    <definedName name="_xlnm.Print_Area" localSheetId="1">'CtrlUI _world'!$B$1:$L$37</definedName>
  </definedNames>
  <calcPr calcId="124519"/>
</workbook>
</file>

<file path=xl/calcChain.xml><?xml version="1.0" encoding="utf-8"?>
<calcChain xmlns="http://schemas.openxmlformats.org/spreadsheetml/2006/main">
  <c r="H2" i="28"/>
  <c r="D25" i="31"/>
  <c r="D19"/>
  <c r="E19" s="1"/>
  <c r="E18"/>
  <c r="E21" s="1"/>
  <c r="D14"/>
  <c r="E14" s="1"/>
  <c r="E16" s="1"/>
  <c r="E13"/>
  <c r="E15" l="1"/>
  <c r="E20"/>
  <c r="D25" i="28"/>
  <c r="M13"/>
  <c r="D19"/>
  <c r="E19" s="1"/>
  <c r="E20" s="1"/>
  <c r="E18"/>
  <c r="E13"/>
  <c r="D14"/>
  <c r="E14" s="1"/>
  <c r="E15" s="1"/>
  <c r="L73" i="25"/>
  <c r="L75"/>
  <c r="G75"/>
  <c r="G77" s="1"/>
  <c r="L71"/>
  <c r="G67"/>
  <c r="L65"/>
  <c r="L63"/>
  <c r="L58"/>
  <c r="L55"/>
  <c r="E16" i="28" l="1"/>
  <c r="E21"/>
  <c r="L60" i="25"/>
  <c r="L77"/>
  <c r="N77" s="1"/>
  <c r="L67"/>
  <c r="N67" s="1"/>
  <c r="G55"/>
  <c r="G57"/>
  <c r="G58"/>
  <c r="G60" l="1"/>
  <c r="N60" s="1"/>
  <c r="E51" i="19"/>
  <c r="E47"/>
  <c r="E40"/>
  <c r="E41" s="1"/>
  <c r="E42" s="1"/>
  <c r="E36"/>
  <c r="E27"/>
  <c r="E28" s="1"/>
  <c r="E29" s="1"/>
  <c r="E23"/>
  <c r="B14"/>
  <c r="B15"/>
  <c r="E18" s="1"/>
  <c r="D23" i="20"/>
  <c r="C20"/>
  <c r="G31" i="13"/>
  <c r="G28"/>
  <c r="G29" s="1"/>
  <c r="G32" s="1"/>
  <c r="G26"/>
  <c r="L26" i="16"/>
  <c r="J26"/>
  <c r="K26" s="1"/>
  <c r="K24"/>
  <c r="J24"/>
  <c r="I24"/>
  <c r="H24"/>
  <c r="F24"/>
  <c r="D24"/>
  <c r="C24"/>
  <c r="K23"/>
  <c r="I23"/>
  <c r="E23"/>
  <c r="F23" s="1"/>
  <c r="A23"/>
  <c r="H23" s="1"/>
  <c r="K22"/>
  <c r="I22"/>
  <c r="E22"/>
  <c r="F22" s="1"/>
  <c r="A22"/>
  <c r="J22" s="1"/>
  <c r="K21"/>
  <c r="I21"/>
  <c r="E21"/>
  <c r="F21" s="1"/>
  <c r="A21"/>
  <c r="D21" s="1"/>
  <c r="K20"/>
  <c r="I20"/>
  <c r="E20"/>
  <c r="F20" s="1"/>
  <c r="A20"/>
  <c r="C20" s="1"/>
  <c r="K19"/>
  <c r="I19"/>
  <c r="E19"/>
  <c r="F19" s="1"/>
  <c r="A19"/>
  <c r="H19" s="1"/>
  <c r="K18"/>
  <c r="I18"/>
  <c r="E18"/>
  <c r="F18" s="1"/>
  <c r="A18"/>
  <c r="J18" s="1"/>
  <c r="K17"/>
  <c r="I17"/>
  <c r="E17"/>
  <c r="F17" s="1"/>
  <c r="A17"/>
  <c r="D17" s="1"/>
  <c r="L16"/>
  <c r="K16"/>
  <c r="I16"/>
  <c r="E16"/>
  <c r="F16" s="1"/>
  <c r="A16"/>
  <c r="J16" s="1"/>
  <c r="K15"/>
  <c r="I15"/>
  <c r="E15"/>
  <c r="F15" s="1"/>
  <c r="A15"/>
  <c r="H15" s="1"/>
  <c r="K14"/>
  <c r="I14"/>
  <c r="E14"/>
  <c r="F14" s="1"/>
  <c r="A14"/>
  <c r="C14" s="1"/>
  <c r="K13"/>
  <c r="I13"/>
  <c r="E13"/>
  <c r="F13" s="1"/>
  <c r="A13"/>
  <c r="D13" s="1"/>
  <c r="K12"/>
  <c r="I12"/>
  <c r="E12"/>
  <c r="F12" s="1"/>
  <c r="A12"/>
  <c r="J12" s="1"/>
  <c r="K11"/>
  <c r="I11"/>
  <c r="E11"/>
  <c r="F11" s="1"/>
  <c r="A11"/>
  <c r="H11" s="1"/>
  <c r="K10"/>
  <c r="I10"/>
  <c r="E10"/>
  <c r="F10" s="1"/>
  <c r="A10"/>
  <c r="C10" s="1"/>
  <c r="K9"/>
  <c r="I9"/>
  <c r="E9"/>
  <c r="F9" s="1"/>
  <c r="A9"/>
  <c r="D9" s="1"/>
  <c r="K8"/>
  <c r="I8"/>
  <c r="E8"/>
  <c r="F8" s="1"/>
  <c r="A8"/>
  <c r="J8" s="1"/>
  <c r="K7"/>
  <c r="I7"/>
  <c r="E7"/>
  <c r="F7" s="1"/>
  <c r="A7"/>
  <c r="H7" s="1"/>
  <c r="K6"/>
  <c r="I6"/>
  <c r="E6"/>
  <c r="F6" s="1"/>
  <c r="A6"/>
  <c r="C6" s="1"/>
  <c r="K5"/>
  <c r="I5"/>
  <c r="E5"/>
  <c r="F5" s="1"/>
  <c r="A5"/>
  <c r="D5" s="1"/>
  <c r="K4"/>
  <c r="J4"/>
  <c r="I4"/>
  <c r="H4"/>
  <c r="F4"/>
  <c r="D4"/>
  <c r="C4"/>
  <c r="D25" i="15"/>
  <c r="D28" s="1"/>
  <c r="E19" i="13"/>
  <c r="N23" i="15"/>
  <c r="N44" s="1"/>
  <c r="P24"/>
  <c r="P23"/>
  <c r="P49" s="1"/>
  <c r="N24"/>
  <c r="L24"/>
  <c r="L23"/>
  <c r="L47" s="1"/>
  <c r="D27"/>
  <c r="G24" i="16" l="1"/>
  <c r="D22"/>
  <c r="G22" s="1"/>
  <c r="D12"/>
  <c r="D14"/>
  <c r="D26" s="1"/>
  <c r="G13"/>
  <c r="H14"/>
  <c r="C16"/>
  <c r="H21"/>
  <c r="D10"/>
  <c r="G10" s="1"/>
  <c r="C8"/>
  <c r="H10"/>
  <c r="C12"/>
  <c r="M47" i="15"/>
  <c r="G9" i="16"/>
  <c r="D18"/>
  <c r="G18" s="1"/>
  <c r="Q49" i="15"/>
  <c r="G4" i="16"/>
  <c r="D6"/>
  <c r="G6" s="1"/>
  <c r="J7"/>
  <c r="D8"/>
  <c r="G8" s="1"/>
  <c r="H12"/>
  <c r="D16"/>
  <c r="G16" s="1"/>
  <c r="H17"/>
  <c r="C18"/>
  <c r="H18"/>
  <c r="D19"/>
  <c r="G19" s="1"/>
  <c r="G21"/>
  <c r="G27" s="1"/>
  <c r="G5"/>
  <c r="H6"/>
  <c r="H8"/>
  <c r="G12"/>
  <c r="H16"/>
  <c r="C22"/>
  <c r="H22"/>
  <c r="D23"/>
  <c r="G23" s="1"/>
  <c r="G35" i="13"/>
  <c r="E32" i="19"/>
  <c r="E21"/>
  <c r="E22" s="1"/>
  <c r="E24" s="1"/>
  <c r="G24" s="1"/>
  <c r="E19"/>
  <c r="G17" i="16"/>
  <c r="J11"/>
  <c r="J15"/>
  <c r="C7"/>
  <c r="C11"/>
  <c r="C15"/>
  <c r="J19"/>
  <c r="H20"/>
  <c r="J23"/>
  <c r="H5"/>
  <c r="D7"/>
  <c r="G7" s="1"/>
  <c r="H9"/>
  <c r="D11"/>
  <c r="G11" s="1"/>
  <c r="H13"/>
  <c r="D15"/>
  <c r="G15" s="1"/>
  <c r="C19"/>
  <c r="C23"/>
  <c r="C5"/>
  <c r="C9"/>
  <c r="C13"/>
  <c r="J17"/>
  <c r="D20"/>
  <c r="G20" s="1"/>
  <c r="J21"/>
  <c r="G14"/>
  <c r="J20"/>
  <c r="J5"/>
  <c r="J9"/>
  <c r="J13"/>
  <c r="J6"/>
  <c r="J10"/>
  <c r="J14"/>
  <c r="C17"/>
  <c r="C21"/>
  <c r="P36" i="15"/>
  <c r="Q36" s="1"/>
  <c r="P39"/>
  <c r="Q39" s="1"/>
  <c r="P31"/>
  <c r="Q31" s="1"/>
  <c r="P37"/>
  <c r="Q37" s="1"/>
  <c r="P44"/>
  <c r="Q44" s="1"/>
  <c r="P45"/>
  <c r="Q45" s="1"/>
  <c r="P28"/>
  <c r="Q28" s="1"/>
  <c r="P47"/>
  <c r="Q47" s="1"/>
  <c r="P29"/>
  <c r="Q29" s="1"/>
  <c r="O44"/>
  <c r="N32"/>
  <c r="O32" s="1"/>
  <c r="N39"/>
  <c r="O39" s="1"/>
  <c r="N31"/>
  <c r="O31" s="1"/>
  <c r="N42"/>
  <c r="O42" s="1"/>
  <c r="N34"/>
  <c r="O34" s="1"/>
  <c r="N47"/>
  <c r="O47" s="1"/>
  <c r="L42"/>
  <c r="M42" s="1"/>
  <c r="L29"/>
  <c r="M29" s="1"/>
  <c r="L45"/>
  <c r="M45" s="1"/>
  <c r="N29"/>
  <c r="O29" s="1"/>
  <c r="L32"/>
  <c r="M32" s="1"/>
  <c r="P34"/>
  <c r="Q34" s="1"/>
  <c r="N37"/>
  <c r="O37" s="1"/>
  <c r="L40"/>
  <c r="M40" s="1"/>
  <c r="P42"/>
  <c r="Q42" s="1"/>
  <c r="N45"/>
  <c r="O45" s="1"/>
  <c r="L48"/>
  <c r="M48" s="1"/>
  <c r="L35"/>
  <c r="M35" s="1"/>
  <c r="L33"/>
  <c r="M33" s="1"/>
  <c r="L36"/>
  <c r="M36" s="1"/>
  <c r="N49"/>
  <c r="O49" s="1"/>
  <c r="L34"/>
  <c r="M34" s="1"/>
  <c r="L37"/>
  <c r="M37" s="1"/>
  <c r="N40"/>
  <c r="O40" s="1"/>
  <c r="L43"/>
  <c r="M43" s="1"/>
  <c r="N48"/>
  <c r="O48" s="1"/>
  <c r="L30"/>
  <c r="M30" s="1"/>
  <c r="P32"/>
  <c r="Q32" s="1"/>
  <c r="N35"/>
  <c r="O35" s="1"/>
  <c r="L38"/>
  <c r="M38" s="1"/>
  <c r="P40"/>
  <c r="Q40" s="1"/>
  <c r="N43"/>
  <c r="O43" s="1"/>
  <c r="L46"/>
  <c r="M46" s="1"/>
  <c r="P48"/>
  <c r="Q48" s="1"/>
  <c r="N30"/>
  <c r="O30" s="1"/>
  <c r="P35"/>
  <c r="Q35" s="1"/>
  <c r="N38"/>
  <c r="O38" s="1"/>
  <c r="L41"/>
  <c r="M41" s="1"/>
  <c r="P43"/>
  <c r="Q43" s="1"/>
  <c r="N46"/>
  <c r="O46" s="1"/>
  <c r="L49"/>
  <c r="M49" s="1"/>
  <c r="L28"/>
  <c r="M28" s="1"/>
  <c r="P30"/>
  <c r="Q30" s="1"/>
  <c r="N33"/>
  <c r="O33" s="1"/>
  <c r="P38"/>
  <c r="Q38" s="1"/>
  <c r="N41"/>
  <c r="O41" s="1"/>
  <c r="L44"/>
  <c r="M44" s="1"/>
  <c r="P46"/>
  <c r="Q46" s="1"/>
  <c r="N28"/>
  <c r="O28" s="1"/>
  <c r="L31"/>
  <c r="M31" s="1"/>
  <c r="P33"/>
  <c r="Q33" s="1"/>
  <c r="N36"/>
  <c r="O36" s="1"/>
  <c r="L39"/>
  <c r="M39" s="1"/>
  <c r="P41"/>
  <c r="Q41" s="1"/>
  <c r="L27"/>
  <c r="M27" s="1"/>
  <c r="N27"/>
  <c r="O27" s="1"/>
  <c r="P27"/>
  <c r="Q27" s="1"/>
  <c r="D26"/>
  <c r="E33" i="19" l="1"/>
  <c r="E34"/>
  <c r="E35" l="1"/>
  <c r="E37" s="1"/>
  <c r="G37" s="1"/>
  <c r="E50"/>
  <c r="E52" l="1"/>
  <c r="E53"/>
</calcChain>
</file>

<file path=xl/sharedStrings.xml><?xml version="1.0" encoding="utf-8"?>
<sst xmlns="http://schemas.openxmlformats.org/spreadsheetml/2006/main" count="1588" uniqueCount="1180">
  <si>
    <t>documents</t>
  </si>
  <si>
    <t>know-hows and lesson learned about HW</t>
  </si>
  <si>
    <t>Basics of RobotC programming for VEX</t>
  </si>
  <si>
    <t>know-hows and lesson learned about coding</t>
  </si>
  <si>
    <t>ENGINEERING BOOK</t>
  </si>
  <si>
    <t>HYPNOS-BAT</t>
  </si>
  <si>
    <t>conceptual design and proof of concept</t>
  </si>
  <si>
    <t>1. concepts</t>
  </si>
  <si>
    <t>    a) understand the game, develop performance targets (requirements)</t>
  </si>
  <si>
    <t>    b) go over different design concept, hand calculation feasibility</t>
  </si>
  <si>
    <t>    c) down select concepts</t>
  </si>
  <si>
    <t>2. proof of concept</t>
  </si>
  <si>
    <t>    a) what is the most critical components that are uncertain</t>
  </si>
  <si>
    <t>    b) rapid prototype and testing</t>
  </si>
  <si>
    <t>    c) select concept and parameter estimation</t>
  </si>
  <si>
    <t>3. design: high-level (System) design and component design</t>
  </si>
  <si>
    <t>    a) sus-system, component breakdown, </t>
  </si>
  <si>
    <t>    b) performance target for each component</t>
  </si>
  <si>
    <t>    c) component interface control document</t>
  </si>
  <si>
    <t>    d) design of each component</t>
  </si>
  <si>
    <t>4. Build</t>
  </si>
  <si>
    <t>    a) sub-system build</t>
  </si>
  <si>
    <t>    b) assemblage</t>
  </si>
  <si>
    <t>5. Programming</t>
  </si>
  <si>
    <t>    a) function requirement</t>
  </si>
  <si>
    <t>    b) UI design</t>
  </si>
  <si>
    <t>    c) software design (functions, data etc)</t>
  </si>
  <si>
    <t>    d) version and source control</t>
  </si>
  <si>
    <t>6. Testing</t>
  </si>
  <si>
    <t>    a) data repo</t>
  </si>
  <si>
    <t>    b) data statistics</t>
  </si>
  <si>
    <t>    c) tricks, know hows write down</t>
  </si>
  <si>
    <t>    </t>
  </si>
  <si>
    <t>7. Maintenance</t>
  </si>
  <si>
    <t>    a) issue list</t>
  </si>
  <si>
    <t>    b) procedure</t>
  </si>
  <si>
    <t>    c) inventory</t>
  </si>
  <si>
    <t>8. Competition</t>
  </si>
  <si>
    <t>    a) organization</t>
  </si>
  <si>
    <t>    b) funding, budgeting,...</t>
  </si>
  <si>
    <t>    c) scouting, research</t>
  </si>
  <si>
    <t>    d) SOP</t>
  </si>
  <si>
    <t>design philosophy:</t>
  </si>
  <si>
    <t>     1. component concept -- easy to put together, take apart</t>
  </si>
  <si>
    <t>performance target</t>
  </si>
  <si>
    <t xml:space="preserve"> average less than 5" per shot in driving competition. </t>
  </si>
  <si>
    <t xml:space="preserve"> &gt;80% base shooting accuracy</t>
  </si>
  <si>
    <t xml:space="preserve"> &gt;90% close range shooting</t>
  </si>
  <si>
    <t>which  requires &lt;4" for the intake to pick up the first ball. </t>
  </si>
  <si>
    <t>high-level design -- component tree:</t>
  </si>
  <si>
    <t>2. intake subsystem</t>
  </si>
  <si>
    <t>     2.1 intake</t>
  </si>
  <si>
    <t>     2.2 power supply</t>
  </si>
  <si>
    <t>     2.3 bottom lift</t>
  </si>
  <si>
    <t>     2.4 bottom guide</t>
  </si>
  <si>
    <t>3. feeder subsystem</t>
  </si>
  <si>
    <t>     3.1 gravity driven ball holder and guide</t>
  </si>
  <si>
    <t>     3.2 motor driven ball feed and stop</t>
  </si>
  <si>
    <t>     3.3 guide points </t>
  </si>
  <si>
    <t>     3.4 lift opening trigger</t>
  </si>
  <si>
    <t>     3.5 mount points</t>
  </si>
  <si>
    <t>4. drive train &amp; structure</t>
  </si>
  <si>
    <t>     4.1 drive train, chassisi, power supply</t>
  </si>
  <si>
    <t>     4.2 mounting structure (interface, mount points)</t>
  </si>
  <si>
    <t>5. lift subsystem</t>
  </si>
  <si>
    <t>     5.1 gearing and connection to launcher power assemblage</t>
  </si>
  <si>
    <t>     5.2 pulley and winching mechanism</t>
  </si>
  <si>
    <t>     5.3 linear slide &amp; mount</t>
  </si>
  <si>
    <t>     5.4 lift vertial guide asseblage</t>
  </si>
  <si>
    <t>     5.5 lift buttom plate</t>
  </si>
  <si>
    <t>     5.6 buttom stop mechanism</t>
  </si>
  <si>
    <t>6. Control, communication and sensor subsystem</t>
  </si>
  <si>
    <t>             6.1 mounting design (cortex, lcd, power split, sensor, battery...)</t>
  </si>
  <si>
    <t>             6.2 wire arrangement</t>
  </si>
  <si>
    <t>             6.3 gyro, light, encoder, ultrasonic</t>
  </si>
  <si>
    <t>             6.4 remote control design</t>
  </si>
  <si>
    <t>        7. misc</t>
  </si>
  <si>
    <t>             7.1 protection</t>
  </si>
  <si>
    <t>             7.2 aiming guide (laser)</t>
  </si>
  <si>
    <t>             7.3 fun feedbacks (light, sound)</t>
  </si>
  <si>
    <t>launcher subsystem</t>
  </si>
  <si>
    <t> 8. programming</t>
  </si>
  <si>
    <t>                    mass2 to have speed higher than mass1 -- we can develop a system more energy efficient</t>
  </si>
  <si>
    <t>                    it also allows the optimization of bat mass distribution and length for optimal performance</t>
  </si>
  <si>
    <t>launcher sub_system design</t>
  </si>
  <si>
    <t>          deploy in less than 5 seconds</t>
  </si>
  <si>
    <t>          mount 2nd robot in less than 10 seconds</t>
  </si>
  <si>
    <t>          lift + 12 inch in less than 10 seconds</t>
  </si>
  <si>
    <t>          hold in place (will not fall down)</t>
  </si>
  <si>
    <t>          COG balance, will not tip over</t>
  </si>
  <si>
    <t>design considerations</t>
  </si>
  <si>
    <t>need the system to fast and accurate, low maintenance</t>
  </si>
  <si>
    <t>control accurate impact point will affect significantly the acuracy and range -- need a good feeder and holder mechanism</t>
  </si>
  <si>
    <t>rotational motion is easier to control, has less friction</t>
  </si>
  <si>
    <t>use pure motor driven mechansim instead of trigger to both save a motor and speed up (trigger takes time)</t>
  </si>
  <si>
    <t>we want to hit the ball from the top instead of bottom (to thwart some defensive playes that blcok the shots)</t>
  </si>
  <si>
    <t>base-ball hit better than catapult -- utilize impact mechanics that impact energy from mass1 to mass2, this allow the </t>
  </si>
  <si>
    <t>this will result more complexity than a catapult system</t>
  </si>
  <si>
    <t>This spreadsheet calculate the impact mechanics and launch trajectory</t>
  </si>
  <si>
    <t>M_i</t>
  </si>
  <si>
    <t>impactor mass</t>
  </si>
  <si>
    <t>M_b</t>
  </si>
  <si>
    <t>ball mass</t>
  </si>
  <si>
    <t>v_i</t>
  </si>
  <si>
    <t>v_b</t>
  </si>
  <si>
    <t>ball speed after impactor</t>
  </si>
  <si>
    <t>v_i_2</t>
  </si>
  <si>
    <t>residual speed of impactor</t>
  </si>
  <si>
    <t>Impact mechanics</t>
  </si>
  <si>
    <t>grams</t>
  </si>
  <si>
    <t>RPM_i</t>
  </si>
  <si>
    <t>peak RPM of impactor</t>
  </si>
  <si>
    <t>geared at 3 x 100RPM + rubber band</t>
  </si>
  <si>
    <t>L_i</t>
  </si>
  <si>
    <t>impactor arm length</t>
  </si>
  <si>
    <t>inches</t>
  </si>
  <si>
    <t>m/s</t>
  </si>
  <si>
    <t>impactor tip speed</t>
  </si>
  <si>
    <t>v</t>
  </si>
  <si>
    <t xml:space="preserve">initial ball speed </t>
  </si>
  <si>
    <t>theta</t>
  </si>
  <si>
    <t>cos_theta</t>
  </si>
  <si>
    <t>sin_theta</t>
  </si>
  <si>
    <t>t</t>
  </si>
  <si>
    <t>impact angle (deg)</t>
  </si>
  <si>
    <t>Z in ft</t>
  </si>
  <si>
    <t>Our target is about x=13.5 ft, z = 2.5 ft (we starts at 1.5 ft)</t>
  </si>
  <si>
    <t>X (in ft)</t>
  </si>
  <si>
    <t>Target</t>
  </si>
  <si>
    <t>Ball trajectory --&gt; vball 7m/s at 45-55 degree is a good design (least sensitive to angle error)</t>
  </si>
  <si>
    <t>use 48 deg launcher angle (mv fwd backwd)</t>
  </si>
  <si>
    <t>** pay attention to ball speed pick up; if plastic impact, ball may not able to pick up as much speed</t>
  </si>
  <si>
    <t>Proof of concepts</t>
  </si>
  <si>
    <t>desired ball speed and flight angle:</t>
  </si>
  <si>
    <t>7m/s at 45-55 deg</t>
  </si>
  <si>
    <t>3:1 gear ratio gives &gt; 300RPM (with rubber band)</t>
  </si>
  <si>
    <t>that is 300/60*2*pi = 31.4 1/s angular speed</t>
  </si>
  <si>
    <t>bat tip speed =</t>
  </si>
  <si>
    <t>add in extra speed from rubber band and speed gain due to impact; we have plenty of room</t>
  </si>
  <si>
    <t>J</t>
  </si>
  <si>
    <t>total energy need (conserative estimate)</t>
  </si>
  <si>
    <t>energy required</t>
  </si>
  <si>
    <t>Gear up 1.6x</t>
  </si>
  <si>
    <t>Torque</t>
  </si>
  <si>
    <t>Speed</t>
  </si>
  <si>
    <t>Power Out</t>
  </si>
  <si>
    <t>Current</t>
  </si>
  <si>
    <t>Power Input</t>
  </si>
  <si>
    <t>Efficency</t>
  </si>
  <si>
    <t>Nm</t>
  </si>
  <si>
    <t>RPM</t>
  </si>
  <si>
    <t>in-lbs</t>
  </si>
  <si>
    <t>W</t>
  </si>
  <si>
    <t>A</t>
  </si>
  <si>
    <t>%</t>
  </si>
  <si>
    <t>torque</t>
  </si>
  <si>
    <t>Torquex1.666 Remove gear</t>
  </si>
  <si>
    <t>RPM-effective</t>
  </si>
  <si>
    <t>MAX OUTPUT POWER</t>
  </si>
  <si>
    <t>MAX EFFICIENCY</t>
  </si>
  <si>
    <t>average rpm will be (72+160)/2 -&gt;110</t>
  </si>
  <si>
    <t>now average rpm is (65+100) -&gt; 80</t>
  </si>
  <si>
    <t>Design for load &lt;50% of stalling torque; otherwise the power efficiency starts to drop significantly</t>
  </si>
  <si>
    <t>A good design point is 60% speed (60RPM) and 40% load (67 torque)</t>
  </si>
  <si>
    <t>can we achieve that speed -- refer to the trajectory sheet</t>
  </si>
  <si>
    <t>can motors provide enough power/energy -- refer to 393 motor spec sheet</t>
  </si>
  <si>
    <t>energy from motor</t>
  </si>
  <si>
    <t>pull back (energy stored in rubber band)</t>
  </si>
  <si>
    <t>hit (release rubber band energy and also put energy from motor into system)</t>
  </si>
  <si>
    <t>assumeing avg pull back at 60% speed (RPM)</t>
  </si>
  <si>
    <t>the power rate is about (W)</t>
  </si>
  <si>
    <t>we will pull a max of 180 deg, it takes (s)</t>
  </si>
  <si>
    <t>total energy from 1 motor in pull back is</t>
  </si>
  <si>
    <t>the total energy in launcher is small since the speed jump should be fast due to rubber band</t>
  </si>
  <si>
    <t>and time take to launcher at 300 RMP</t>
  </si>
  <si>
    <t>How many motors need</t>
  </si>
  <si>
    <t>consider friction and other issues, 5 motors is required for full court shooting</t>
  </si>
  <si>
    <t>How fast can we shoot</t>
  </si>
  <si>
    <t>theoretic limit</t>
  </si>
  <si>
    <t>practically due to uneven energy (torque effects), motor controller delay, to return bat to initial position</t>
  </si>
  <si>
    <t>the speed of per shot is probably 0.5-0.6 seconds</t>
  </si>
  <si>
    <t>Detailed design</t>
  </si>
  <si>
    <t>      1.1 launcher</t>
  </si>
  <si>
    <t>      1.2  launcher support frame assemblage</t>
  </si>
  <si>
    <t>      1.3 launcher power assemblage</t>
  </si>
  <si>
    <t>      1.4  rubber band mount</t>
  </si>
  <si>
    <t>      1.5  ball holder mechanism</t>
  </si>
  <si>
    <t>Launcher:</t>
  </si>
  <si>
    <t>15-hole (7.5 inch hitting side)</t>
  </si>
  <si>
    <t>stick out a bit on the other side</t>
  </si>
  <si>
    <t>100-200 gram (target 150 gram) with more mass on the head</t>
  </si>
  <si>
    <t>axial mount: use metal lock to force the c-channel rotate with axial</t>
  </si>
  <si>
    <t>the square should be drilled (enlarge a bit) to reduce metal to metal rubber</t>
  </si>
  <si>
    <t>using bearing flat</t>
  </si>
  <si>
    <t>use this plastic sheet and electric tap to wrap (friction less surface) to avoid scrach rubber band</t>
  </si>
  <si>
    <t>rubber band mounting point on the c-channel</t>
  </si>
  <si>
    <t>Power assemblage</t>
  </si>
  <si>
    <t>5 hole c-channel</t>
  </si>
  <si>
    <t>also use one of the structure c-channel as axial guiding frame</t>
  </si>
  <si>
    <t>12-tooth metal gear on the main loading axial</t>
  </si>
  <si>
    <t>35-tooth thin gear on motors (3:1 gear rato)</t>
  </si>
  <si>
    <t>all axials using bearing flat, enlarged holes</t>
  </si>
  <si>
    <t>length of axials should be controlled</t>
  </si>
  <si>
    <t>use white space and washer to make sure the gear perfectely aligned</t>
  </si>
  <si>
    <t>use a few standoff as "mounting points" to structure allow it to be assembled and disessembled easily</t>
  </si>
  <si>
    <t xml:space="preserve">5 motors; 2, 3 on each side </t>
  </si>
  <si>
    <t>needs to be solided build</t>
  </si>
  <si>
    <t>connection to main structure needs to be solid (since we can run a c-channel underneatch all the way (because of intake)</t>
  </si>
  <si>
    <t>2 vertical 2-whole c-channel (structure support to the axial the connects the launcher)</t>
  </si>
  <si>
    <t>top and botton needs connected (vertial position of axial needs cad to determine clearance bottom and top)</t>
  </si>
  <si>
    <t>2 additional 2-hole c-channel in front</t>
  </si>
  <si>
    <t>2 additional 2-hole c-channel in the back</t>
  </si>
  <si>
    <t>both of them are for structure strenth and for mouting other parts</t>
  </si>
  <si>
    <t>they also serve the place to mount rubber band</t>
  </si>
  <si>
    <t>Detailed design -- need some CAD support</t>
  </si>
  <si>
    <t>Support frames</t>
  </si>
  <si>
    <t>Rubber band mount</t>
  </si>
  <si>
    <t>45 degree screw covered by black standoff</t>
  </si>
  <si>
    <t>allows firm holding when the launcher loads</t>
  </si>
  <si>
    <t>rubber band will dismount when the launcher rotate the other way</t>
  </si>
  <si>
    <t>ball holding mechanism</t>
  </si>
  <si>
    <t>needs to be very consistent and don't get in the way of ball trajectory</t>
  </si>
  <si>
    <t>multiple point support design might be a good one</t>
  </si>
  <si>
    <t>two slanted guides underneath</t>
  </si>
  <si>
    <t xml:space="preserve">support points behind </t>
  </si>
  <si>
    <t>Drive train</t>
  </si>
  <si>
    <t>general</t>
  </si>
  <si>
    <t>drive train is something we are pretty good at handling already</t>
  </si>
  <si>
    <t>Considerations</t>
  </si>
  <si>
    <t>big opening in front (for lift)</t>
  </si>
  <si>
    <t>struturally strong -- since we have to use U-base</t>
  </si>
  <si>
    <t xml:space="preserve">questions is tank train or holonomic with small omniwheels </t>
  </si>
  <si>
    <t>problem with omni-wheel is structurall hard to fit dimension and too easy to be pushed around</t>
  </si>
  <si>
    <t>problem with tank is no lateral movement</t>
  </si>
  <si>
    <t>Let us use tank for now</t>
  </si>
  <si>
    <t>the motors with encoder can get in the way of other parts</t>
  </si>
  <si>
    <t>2 omni-wheels in the front</t>
  </si>
  <si>
    <t>stable during lift</t>
  </si>
  <si>
    <t>2 high friction wheel in the back</t>
  </si>
  <si>
    <t>the wheel assemblage on each side use 2x 3-hole c-channels</t>
  </si>
  <si>
    <t>wheels are geared by 3x 84-tooth gears (better use motor) and allow different motor position</t>
  </si>
  <si>
    <t>Need CAD help now to size and position the drive train and to position the connection to the launcher system</t>
  </si>
  <si>
    <t>Performance requirement</t>
  </si>
  <si>
    <t>Intake subsystem</t>
  </si>
  <si>
    <t>General</t>
  </si>
  <si>
    <t>we have done this quite a few times and know this well already</t>
  </si>
  <si>
    <t>Intake</t>
  </si>
  <si>
    <t>front chain on 1" sprocket with fin attached</t>
  </si>
  <si>
    <t>back chain on 0.5" sproket</t>
  </si>
  <si>
    <t>the two chains are connected by gears and chain mechanism that allows two chain to rotate in opposite way at the same speed</t>
  </si>
  <si>
    <t>Power</t>
  </si>
  <si>
    <t>2 motor at high speed</t>
  </si>
  <si>
    <t>Bottom guide</t>
  </si>
  <si>
    <t>some mechanim to help the ball to go from horizontally to vertically</t>
  </si>
  <si>
    <t>Opening guide</t>
  </si>
  <si>
    <t>alumnium, plexiglass guide that guide the ball thru the opening</t>
  </si>
  <si>
    <t>Intake speed estimation</t>
  </si>
  <si>
    <t xml:space="preserve">load 4 balls 0.5" </t>
  </si>
  <si>
    <t xml:space="preserve">N.m </t>
  </si>
  <si>
    <t>almost nothing</t>
  </si>
  <si>
    <t>Load will mostly be coming from friction -- it is all builder manship</t>
  </si>
  <si>
    <t>good system should go at full speed of 160RPM</t>
  </si>
  <si>
    <t>vertical speed</t>
  </si>
  <si>
    <t>"/second</t>
  </si>
  <si>
    <t>considering friction etc we are looking less than 4 seconds  to get the first ball (from robot touches it)</t>
  </si>
  <si>
    <t>design: winch and pulley that directly connect to the main axial of the launcher</t>
  </si>
  <si>
    <t xml:space="preserve">since the speed is fast at 300RPM, the diameter of the winch has to be very small </t>
  </si>
  <si>
    <t>load speed energy estimate</t>
  </si>
  <si>
    <t>say the winch starts at 3/8" (black spacer) and will gradually grown when the rope wraps around (up to 1")</t>
  </si>
  <si>
    <t>assuming a factor of 2.5 in rope force (friction, rope angle etc)</t>
  </si>
  <si>
    <t>assuming we lift a 20 lbm robot</t>
  </si>
  <si>
    <t xml:space="preserve">rope force </t>
  </si>
  <si>
    <t>N</t>
  </si>
  <si>
    <t>Torque on winch</t>
  </si>
  <si>
    <t>N.m</t>
  </si>
  <si>
    <t>1 motor torque limit (at 3:1 gear)</t>
  </si>
  <si>
    <t>Torque on each motor</t>
  </si>
  <si>
    <t>Beginning of lift 3/8" winch</t>
  </si>
  <si>
    <t>load Percentage motor is ran</t>
  </si>
  <si>
    <t>(equivalnet on torque power curve)</t>
  </si>
  <si>
    <t>Power at this level</t>
  </si>
  <si>
    <t>w</t>
  </si>
  <si>
    <t>Speed at this level</t>
  </si>
  <si>
    <t>lift speed</t>
  </si>
  <si>
    <t>total energy after a 12" lift</t>
  </si>
  <si>
    <t>time to lift 12"</t>
  </si>
  <si>
    <t>seconds</t>
  </si>
  <si>
    <t>total work from motor</t>
  </si>
  <si>
    <t>Yes, enough power to go up</t>
  </si>
  <si>
    <t>assuming a factor of 2.0  in rope force (friction, rope angle etc) -- dynamic friction is less</t>
  </si>
  <si>
    <t>In the beginning of the lift 3/8 winch diameter</t>
  </si>
  <si>
    <t>at the end of the lift 1" winch diameter</t>
  </si>
  <si>
    <t>Therefore we should be able to lift between 5-10 seconds</t>
  </si>
  <si>
    <t>Structure strength (twisting of axial)</t>
  </si>
  <si>
    <t> torsion constant (square) J : 2.25*a^4</t>
  </si>
  <si>
    <t>axial size .125"x.125" a=</t>
  </si>
  <si>
    <t>m^4</t>
  </si>
  <si>
    <t>10^9 N/m^2</t>
  </si>
  <si>
    <t>Steel modulus</t>
  </si>
  <si>
    <t>steel yield strengh</t>
  </si>
  <si>
    <t>10^6 N/m^2</t>
  </si>
  <si>
    <t>max toque</t>
  </si>
  <si>
    <t>axial length 8"</t>
  </si>
  <si>
    <t>m</t>
  </si>
  <si>
    <t xml:space="preserve"> torsion stress = torque*a/J </t>
  </si>
  <si>
    <t>smaller that yield strenght OK</t>
  </si>
  <si>
    <t> angular displacement: = L*torque/G/J</t>
  </si>
  <si>
    <t>deg</t>
  </si>
  <si>
    <t>very small ok</t>
  </si>
  <si>
    <t>need to manage friction -- possible by moving the force mount point</t>
  </si>
  <si>
    <t>need mechasinm to hold the panel horizontally (so the robot won't fall)</t>
  </si>
  <si>
    <t>maybe some slope up at the beginnig , down at the end of panel</t>
  </si>
  <si>
    <t>use strong, thin rope (will reduct toque …)</t>
  </si>
  <si>
    <t>rope routed by pulley (with looseness, position controlled)</t>
  </si>
  <si>
    <t>rope mount point to the lift need fine adjusted</t>
  </si>
  <si>
    <t>lift opening mechanism controlled by the "feeder" motor</t>
  </si>
  <si>
    <t xml:space="preserve">0.8" shoot time during hand-load (skills and competition). 
It includes the time of shooting and loading. </t>
  </si>
  <si>
    <t xml:space="preserve">It is driven by the need to shoot all 64 balls (plus position) </t>
  </si>
  <si>
    <t>in programming skills and to shoot al 24-28 ball in under 20 seconds in competition;</t>
  </si>
  <si>
    <t>Summary</t>
  </si>
  <si>
    <t>5-motor driven rubber band assisted "batting" system to launch ball</t>
  </si>
  <si>
    <t>2-motor driven fast vertical intaken to bring the ball to abouve 15"</t>
  </si>
  <si>
    <t>sloped feed align the balls to near ball load</t>
  </si>
  <si>
    <t>1-motor drive feeder load 1 ball at a time while stop the next ball</t>
  </si>
  <si>
    <t>4-motor driven geared tank drive train with ommi and traction wheels to control rotation center</t>
  </si>
  <si>
    <t xml:space="preserve">lift uses winch and pully system to drive lift plate to move vertically along linear </t>
  </si>
  <si>
    <t>5-launch motors are used in lift with rubber band dismounted (by reversing rotating dir)</t>
  </si>
  <si>
    <t>load 1 ball into ball loader and stablize it in less that 0.6 seconds</t>
  </si>
  <si>
    <t>stop the next ball from loading</t>
  </si>
  <si>
    <t>also supports opening the lift mechasim</t>
  </si>
  <si>
    <t>Design concept</t>
  </si>
  <si>
    <t>all 4 balls can be accormodated during hand loaded and intaker loaded cases</t>
  </si>
  <si>
    <t>gravity driven -- use the slope of plexi-glass to position the ball</t>
  </si>
  <si>
    <t>the plate is sloped toward the ball loader</t>
  </si>
  <si>
    <t>the plate load 1 ball and stop the next ones</t>
  </si>
  <si>
    <t>1-motor driven 3-bar mechansim drive up and down a pre-loading plate</t>
  </si>
  <si>
    <t>pay attention to the kinematics of 3-bar mechanism</t>
  </si>
  <si>
    <t>a bar is attached to the axial that can be used to open the lift mechanism</t>
  </si>
  <si>
    <t>Button</t>
  </si>
  <si>
    <t>Function</t>
  </si>
  <si>
    <t>Note</t>
  </si>
  <si>
    <t>Ch1</t>
  </si>
  <si>
    <t>Ch2</t>
  </si>
  <si>
    <t>Ch3</t>
  </si>
  <si>
    <t>Ch4</t>
  </si>
  <si>
    <t>Rotation</t>
  </si>
  <si>
    <t>7U</t>
  </si>
  <si>
    <t>7D</t>
  </si>
  <si>
    <t>Bail Out</t>
  </si>
  <si>
    <t>7R</t>
  </si>
  <si>
    <t>7L</t>
  </si>
  <si>
    <t>8U</t>
  </si>
  <si>
    <t>8D</t>
  </si>
  <si>
    <t>8R</t>
  </si>
  <si>
    <t>8L</t>
  </si>
  <si>
    <t>5U</t>
  </si>
  <si>
    <t>5D</t>
  </si>
  <si>
    <t>6U</t>
  </si>
  <si>
    <t>6D</t>
  </si>
  <si>
    <t>DIST = Long</t>
  </si>
  <si>
    <t>DIST = Short</t>
  </si>
  <si>
    <t xml:space="preserve">all interface to hardware (port, sensor definition), </t>
  </si>
  <si>
    <t xml:space="preserve">INCLUDE statements to other source files, </t>
  </si>
  <si>
    <t xml:space="preserve">pre-auton including initializer, </t>
  </si>
  <si>
    <t>auton(),</t>
  </si>
  <si>
    <t>usercontrol()</t>
  </si>
  <si>
    <t>implementation of simple tasks</t>
  </si>
  <si>
    <t>easy-to-remember names</t>
  </si>
  <si>
    <t>variables and functions related to main flow control (side, mode)</t>
  </si>
  <si>
    <t xml:space="preserve">main global variables </t>
  </si>
  <si>
    <t>// -- lcd related variables</t>
  </si>
  <si>
    <t xml:space="preserve">time related variables </t>
  </si>
  <si>
    <t>DEBUG related variables and functions</t>
  </si>
  <si>
    <t xml:space="preserve">Sensor value functions (actual implementation instead of definition only) </t>
  </si>
  <si>
    <t>wrapper to lower level functions</t>
  </si>
  <si>
    <t>Encoder related variables, data type, and functions</t>
  </si>
  <si>
    <t>Motion control related variables, functions, and task</t>
  </si>
  <si>
    <t>Shoot related variables, functions, and tasks</t>
  </si>
  <si>
    <t>shoot status and distance</t>
  </si>
  <si>
    <t>smartTrigger task</t>
  </si>
  <si>
    <t>crank control</t>
  </si>
  <si>
    <t>Intaker variables, functions, and tasks</t>
  </si>
  <si>
    <t>smartIntaker</t>
  </si>
  <si>
    <t>utility functions</t>
  </si>
  <si>
    <t>time-out, bail-out functions</t>
  </si>
  <si>
    <t>functions to set motor voltage for specific motion</t>
  </si>
  <si>
    <t>hypnos.c</t>
  </si>
  <si>
    <t>main driver</t>
  </si>
  <si>
    <t xml:space="preserve"> the main heading file and defines the following </t>
  </si>
  <si>
    <t xml:space="preserve">hypnos_lcd.c </t>
  </si>
  <si>
    <t>LCD related functions</t>
  </si>
  <si>
    <t xml:space="preserve">hypnos_func.c </t>
  </si>
  <si>
    <t xml:space="preserve">basic, lower level functions including </t>
  </si>
  <si>
    <t xml:space="preserve">hypnos_debug.c </t>
  </si>
  <si>
    <t>debug functions</t>
  </si>
  <si>
    <t xml:space="preserve">monitorSensor.c </t>
  </si>
  <si>
    <t>hypnos_auto.c</t>
  </si>
  <si>
    <t xml:space="preserve">combo movements and auton </t>
  </si>
  <si>
    <t>sensors etc</t>
  </si>
  <si>
    <t>smartIntaker.c</t>
  </si>
  <si>
    <t>smartShoot.c</t>
  </si>
  <si>
    <t>requirement</t>
  </si>
  <si>
    <t>LCD</t>
  </si>
  <si>
    <t>select auto:</t>
  </si>
  <si>
    <t>B1, B2, A1, A2 etc</t>
  </si>
  <si>
    <t xml:space="preserve">select Testing mode </t>
  </si>
  <si>
    <t>testing individual motors</t>
  </si>
  <si>
    <t>testing/calibration sensors</t>
  </si>
  <si>
    <t>testing certain motion, combo motions</t>
  </si>
  <si>
    <t>reset</t>
  </si>
  <si>
    <t>functions</t>
  </si>
  <si>
    <t>bailout</t>
  </si>
  <si>
    <t>timeout</t>
  </si>
  <si>
    <t>(always remember tasks)</t>
  </si>
  <si>
    <t>Main flower</t>
  </si>
  <si>
    <t>initializer()</t>
  </si>
  <si>
    <t>control tasks (exchange data in tasks)</t>
  </si>
  <si>
    <t>use Global variable</t>
  </si>
  <si>
    <t>Motion</t>
  </si>
  <si>
    <t>move_x</t>
  </si>
  <si>
    <t>rotate</t>
  </si>
  <si>
    <t>move_x_by</t>
  </si>
  <si>
    <t>rotate_by</t>
  </si>
  <si>
    <t>intaker</t>
  </si>
  <si>
    <t>in</t>
  </si>
  <si>
    <t>out</t>
  </si>
  <si>
    <t>stop</t>
  </si>
  <si>
    <t>bail_out</t>
  </si>
  <si>
    <t>time_out</t>
  </si>
  <si>
    <t>shooting</t>
  </si>
  <si>
    <t>feeder</t>
  </si>
  <si>
    <t>feed_one</t>
  </si>
  <si>
    <t>reset_functions</t>
  </si>
  <si>
    <t>smartShoot</t>
  </si>
  <si>
    <t>US detect if a ball is loaded</t>
  </si>
  <si>
    <t>if a ball is to be loaded</t>
  </si>
  <si>
    <t>limit/US</t>
  </si>
  <si>
    <t>how many balls have passed</t>
  </si>
  <si>
    <t>fire_one</t>
  </si>
  <si>
    <t>fire_n</t>
  </si>
  <si>
    <t>pull, reverse, shoot</t>
  </si>
  <si>
    <t>BALL_STATUS:</t>
  </si>
  <si>
    <t>loaded</t>
  </si>
  <si>
    <t>no load, no preload</t>
  </si>
  <si>
    <t>not loaded, with preload</t>
  </si>
  <si>
    <t>BALL_N</t>
  </si>
  <si>
    <t>ball that pass bottom of intaker</t>
  </si>
  <si>
    <t>BALL_N -= 1</t>
  </si>
  <si>
    <t>BALL_STATUS -=1</t>
  </si>
  <si>
    <t>if BALL_STATUS==1; load_one</t>
  </si>
  <si>
    <t xml:space="preserve">if BALL_STATUS==0; intake, not much else you can do </t>
  </si>
  <si>
    <t>maybe another US to detect 3 ball loaded</t>
  </si>
  <si>
    <t>Motor ports</t>
  </si>
  <si>
    <t>Name</t>
  </si>
  <si>
    <t>I2C</t>
  </si>
  <si>
    <t>I2C_name</t>
  </si>
  <si>
    <t>I2C_1</t>
  </si>
  <si>
    <t>I2C_2</t>
  </si>
  <si>
    <t>I2C_3</t>
  </si>
  <si>
    <t>Sensor ports</t>
  </si>
  <si>
    <t>dgtl1 (2)</t>
  </si>
  <si>
    <t>dgtl9</t>
  </si>
  <si>
    <t>in1</t>
  </si>
  <si>
    <t>in8</t>
  </si>
  <si>
    <t>in2</t>
  </si>
  <si>
    <t>in3</t>
  </si>
  <si>
    <t>in4</t>
  </si>
  <si>
    <t>in5</t>
  </si>
  <si>
    <t>in6</t>
  </si>
  <si>
    <t>in7</t>
  </si>
  <si>
    <t>M_INTAKE_L</t>
  </si>
  <si>
    <t>M_BAT_1</t>
  </si>
  <si>
    <t>M_BAT_2</t>
  </si>
  <si>
    <t>M_BAT_3</t>
  </si>
  <si>
    <t>M_FEEDER</t>
  </si>
  <si>
    <t>M_INTAKE_R</t>
  </si>
  <si>
    <t>SE_BAT</t>
  </si>
  <si>
    <t>Other</t>
  </si>
  <si>
    <t>UART2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</si>
  <si>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</si>
  <si>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</si>
  <si>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</si>
  <si>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</si>
  <si>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</si>
  <si>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</si>
  <si>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</si>
  <si>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</si>
  <si>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</si>
  <si>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port10</t>
  </si>
  <si>
    <t>wire/ctrl</t>
  </si>
  <si>
    <t>wire color</t>
  </si>
  <si>
    <t>dgtl12</t>
  </si>
  <si>
    <t>dgtl11</t>
  </si>
  <si>
    <t>dgtl10</t>
  </si>
  <si>
    <t>dgtl7</t>
  </si>
  <si>
    <t>dgtl5 (6)</t>
  </si>
  <si>
    <t>dgtl8</t>
  </si>
  <si>
    <t>sp</t>
  </si>
  <si>
    <t>SPEAKER</t>
  </si>
  <si>
    <t>intake does it need to be a task?</t>
  </si>
  <si>
    <t>only needs to in/out/stop</t>
  </si>
  <si>
    <t>main only BALL_STATUS==0 and BALL_STATUS==1 are useful</t>
  </si>
  <si>
    <t>BALL_N is not that critial</t>
  </si>
  <si>
    <t>need to keep tracker of BALL_TV[2][4] array that tracks the travel distance …</t>
  </si>
  <si>
    <t>smartBat</t>
  </si>
  <si>
    <t>task</t>
  </si>
  <si>
    <t>sensorMonitor</t>
  </si>
  <si>
    <t>task??</t>
  </si>
  <si>
    <t>no need to be a task</t>
  </si>
  <si>
    <t>Feeder</t>
  </si>
  <si>
    <t>motion no need</t>
  </si>
  <si>
    <t>bat_1</t>
  </si>
  <si>
    <t>bat_n</t>
  </si>
  <si>
    <t>smartBallCount</t>
  </si>
  <si>
    <t>high-speed</t>
  </si>
  <si>
    <t>dgtl3 (4)</t>
  </si>
  <si>
    <t>US_BALL_1</t>
  </si>
  <si>
    <t>US_BALL_0</t>
  </si>
  <si>
    <t>T_BALL</t>
  </si>
  <si>
    <t>count balls</t>
  </si>
  <si>
    <t>0"</t>
  </si>
  <si>
    <t>4"</t>
  </si>
  <si>
    <t>all 4 rounds batted</t>
  </si>
  <si>
    <t>rotate slightly to aim at the pile</t>
  </si>
  <si>
    <t>move fwd at certain distance; turn on intake</t>
  </si>
  <si>
    <t xml:space="preserve">after certain distance, rotate back </t>
  </si>
  <si>
    <t>move fwd till hit the center line</t>
  </si>
  <si>
    <t>move fwd a bit more, rotate till align with centerline</t>
  </si>
  <si>
    <t>10"</t>
  </si>
  <si>
    <t>15"</t>
  </si>
  <si>
    <t>fire up to another 4 rounds</t>
  </si>
  <si>
    <t>auton - B</t>
  </si>
  <si>
    <t>position from Inside tile (BI; RI; RO; RO); all 4 balls positioned on top</t>
  </si>
  <si>
    <t>** try to practice more on inside tiles</t>
  </si>
  <si>
    <t>programming skills</t>
  </si>
  <si>
    <t xml:space="preserve">0" </t>
  </si>
  <si>
    <t>position from inside tiles</t>
  </si>
  <si>
    <t>all 32 rounds done</t>
  </si>
  <si>
    <t>move fwd slightly</t>
  </si>
  <si>
    <t>rotate 45 degree to be perfectly aligned twd the pile</t>
  </si>
  <si>
    <t>move fwd, intake on</t>
  </si>
  <si>
    <t>till pass the tile boundary, move fwd a bit more</t>
  </si>
  <si>
    <t>rotate back to aim at the target</t>
  </si>
  <si>
    <t>move back slightly to help load position</t>
  </si>
  <si>
    <t>24"</t>
  </si>
  <si>
    <t>32"</t>
  </si>
  <si>
    <t>60"</t>
  </si>
  <si>
    <t>fire extra 32-36 rounds</t>
  </si>
  <si>
    <t>** 0.75 seconds per shot</t>
  </si>
  <si>
    <t xml:space="preserve">robot skills </t>
  </si>
  <si>
    <t>same but with human controls</t>
  </si>
  <si>
    <t>how to shoot under 0.75 seconds per round</t>
  </si>
  <si>
    <t>PULL</t>
  </si>
  <si>
    <t>300 MSEC</t>
  </si>
  <si>
    <t>PUSH</t>
  </si>
  <si>
    <t>250 MSEC</t>
  </si>
  <si>
    <t>SETTLE</t>
  </si>
  <si>
    <t>200 MSEC (if continuous, will be short)</t>
  </si>
  <si>
    <t xml:space="preserve">FEEDER UP </t>
  </si>
  <si>
    <t>WAITER</t>
  </si>
  <si>
    <t>100 (punch over)</t>
  </si>
  <si>
    <t>DOWN</t>
  </si>
  <si>
    <t>WAIT</t>
  </si>
  <si>
    <t>BAT</t>
  </si>
  <si>
    <t>FEEDER</t>
  </si>
  <si>
    <t>SET</t>
  </si>
  <si>
    <t>UP</t>
  </si>
  <si>
    <t>HIT</t>
  </si>
  <si>
    <t>UW</t>
  </si>
  <si>
    <t>DW</t>
  </si>
  <si>
    <t>Shoot from settled position</t>
  </si>
  <si>
    <t>Continuous shoot</t>
  </si>
  <si>
    <t>400 MSEC</t>
  </si>
  <si>
    <t>Human</t>
  </si>
  <si>
    <t>PUSH/HIT</t>
  </si>
  <si>
    <t>bottle neck is feeder -- the portion of time that bat is settleing back you cannot really do much with feeder</t>
  </si>
  <si>
    <t>will have to go with human feeder (maybe 2 human)</t>
  </si>
  <si>
    <t>USE R, Y, G to help human load …( 2 person loader)</t>
  </si>
  <si>
    <t>Intaker on</t>
  </si>
  <si>
    <t>manual feeder</t>
  </si>
  <si>
    <t xml:space="preserve">reset feeder </t>
  </si>
  <si>
    <t>reset bat</t>
  </si>
  <si>
    <t>Normal competition</t>
  </si>
  <si>
    <t>20"</t>
  </si>
  <si>
    <t>15" minus</t>
  </si>
  <si>
    <t>75"</t>
  </si>
  <si>
    <t>24-28</t>
  </si>
  <si>
    <t>105"</t>
  </si>
  <si>
    <t>lift</t>
  </si>
  <si>
    <t>AUTO-A</t>
  </si>
  <si>
    <t>ALLIANCE</t>
  </si>
  <si>
    <t>SHOTS</t>
  </si>
  <si>
    <t>10-20</t>
  </si>
  <si>
    <t>AUTO-B</t>
  </si>
  <si>
    <t>6</t>
  </si>
  <si>
    <t>why need lift: will run out of field balls</t>
  </si>
  <si>
    <t>very hard to get over 300 points</t>
  </si>
  <si>
    <t>strategy is to get as many as field balls as possible and then realign and shoot (against good team)</t>
  </si>
  <si>
    <t>need good realign method</t>
  </si>
  <si>
    <t>Global control parameters (switchers)</t>
  </si>
  <si>
    <t>BI/BO/RI/RO</t>
  </si>
  <si>
    <t>Blue (-1) Red(1)</t>
  </si>
  <si>
    <t>BAT_MODE</t>
  </si>
  <si>
    <t>SINGLE=1</t>
  </si>
  <si>
    <t>CONTINUOUS=2</t>
  </si>
  <si>
    <t>START_TILE</t>
  </si>
  <si>
    <t>SIDE</t>
  </si>
  <si>
    <t>MODE</t>
  </si>
  <si>
    <t>AUTO-1</t>
  </si>
  <si>
    <t>4 shots</t>
  </si>
  <si>
    <t>AUTO-2</t>
  </si>
  <si>
    <t>4 shots and grab and shoot …</t>
  </si>
  <si>
    <t>PROG_SKILL</t>
  </si>
  <si>
    <t>ROBOT_SKILL</t>
  </si>
  <si>
    <t>TEST_1</t>
  </si>
  <si>
    <t xml:space="preserve">smartBat </t>
  </si>
  <si>
    <t>tasks</t>
  </si>
  <si>
    <t>remote_control</t>
  </si>
  <si>
    <t>smartFeeder</t>
  </si>
  <si>
    <t>monitorSensor</t>
  </si>
  <si>
    <t>save a task</t>
  </si>
  <si>
    <t>monitor push and release of the buttons</t>
  </si>
  <si>
    <t>monitor setting</t>
  </si>
  <si>
    <t>BAT_MOD</t>
  </si>
  <si>
    <t>LIFT_ENABLED</t>
  </si>
  <si>
    <t>SHIFT_ON</t>
  </si>
  <si>
    <t>magic buttons</t>
  </si>
  <si>
    <t>7D bailout</t>
  </si>
  <si>
    <t>7U shift</t>
  </si>
  <si>
    <t>push once -- SHIFT_ON=1</t>
  </si>
  <si>
    <t>push again or wait 2 seconds -- SHIFT_ON=0</t>
  </si>
  <si>
    <t xml:space="preserve">7U push release + 7L = BAT_MOD </t>
  </si>
  <si>
    <t>CONTINOUS -- all flashing LEDs</t>
  </si>
  <si>
    <t>SINGLE -- skipping green</t>
  </si>
  <si>
    <t xml:space="preserve">7U push release + 7R = LIFT_ENABLED = on/off </t>
  </si>
  <si>
    <t>red flashing</t>
  </si>
  <si>
    <t>bailout and time_out logics changed -- cannot stop all the motors since it interferes with other tasks</t>
  </si>
  <si>
    <t>should only bailout relevant motors</t>
  </si>
  <si>
    <t>turn on</t>
  </si>
  <si>
    <t>…</t>
  </si>
  <si>
    <t>initializer</t>
  </si>
  <si>
    <t>lcd_msd_init()</t>
  </si>
  <si>
    <t>debug stream</t>
  </si>
  <si>
    <t>lcd</t>
  </si>
  <si>
    <t>initialize sensor etc</t>
  </si>
  <si>
    <t>getSensorVal …</t>
  </si>
  <si>
    <t>How sensor monitoring work using BAT as example</t>
  </si>
  <si>
    <t>task monitor() runs an infinite loop at every 1 msec (must have the inteval to avoid jamming cortex)</t>
  </si>
  <si>
    <t>BAT_MONITOR==START triggers the start of monitoring</t>
  </si>
  <si>
    <t>it initializes the monitoring by setting current and last frame time, value and rpm as well as dbg_cnt</t>
  </si>
  <si>
    <t>it then switches BAT_MONITOR value to MONITOR</t>
  </si>
  <si>
    <t>BAT_MONITOR==MONITOR functions only enabled after BAT_DT time inteval has passed</t>
  </si>
  <si>
    <t xml:space="preserve">it gets the current time and value </t>
  </si>
  <si>
    <t>it then calculates rpm based on current and time frame</t>
  </si>
  <si>
    <t>it then moves the frame from current to past</t>
  </si>
  <si>
    <t>BAT_MONITOR==STOP ends the monitoring</t>
  </si>
  <si>
    <t>it keeps monitoring the value of global variable BAT_MONITOR</t>
  </si>
  <si>
    <t>at every DEBUG_BAT frame, it prints out debugstream that has the values</t>
  </si>
  <si>
    <t>intaker(IN*vol)</t>
  </si>
  <si>
    <t>intaker(STOP)</t>
  </si>
  <si>
    <t>intaker(OUT*vol)</t>
  </si>
  <si>
    <t>Intaker control (via function)</t>
  </si>
  <si>
    <t>bailout, timeout</t>
  </si>
  <si>
    <t>should only control the motors that are relevant -- otherwise will mess up other tasks</t>
  </si>
  <si>
    <t>file</t>
  </si>
  <si>
    <t>somnus.h</t>
  </si>
  <si>
    <t>somnus_func.c</t>
  </si>
  <si>
    <t>no need to define wrap for functions here</t>
  </si>
  <si>
    <t>How feeder works</t>
  </si>
  <si>
    <t>start at the bottom (=0 deg)</t>
  </si>
  <si>
    <t>feeder(-VOL) goes up (feedVal increase)</t>
  </si>
  <si>
    <t>feeder(VOL) goes down … (needs to be fixed)</t>
  </si>
  <si>
    <t>apply max v to go up till FEEDER_UP_BRAKE or FEEDER_TMAX_UP</t>
  </si>
  <si>
    <t>and FEEDER_V_MIN FEEDER_V_MAX</t>
  </si>
  <si>
    <t>brake based on v &amp; rpm bound it between -FEEDER_V_MAX, -FEEDER_V_MIN</t>
  </si>
  <si>
    <t>DRIVER CONTROL</t>
  </si>
  <si>
    <t>Fwd +</t>
  </si>
  <si>
    <t>Right +</t>
  </si>
  <si>
    <t>Fwd/Bkwd</t>
  </si>
  <si>
    <t>Bat one</t>
  </si>
  <si>
    <t>Ch1Xmtr2</t>
  </si>
  <si>
    <t>Ch2Xmtr2</t>
  </si>
  <si>
    <t>Ch3Xmtr2</t>
  </si>
  <si>
    <t>Ch4Xmtr2</t>
  </si>
  <si>
    <t>7UXmtr2</t>
  </si>
  <si>
    <t>7DXmtr2</t>
  </si>
  <si>
    <t>7RXmtr2</t>
  </si>
  <si>
    <t>7LXmtr2</t>
  </si>
  <si>
    <t>8UXmtr2</t>
  </si>
  <si>
    <t>8DXmtr2</t>
  </si>
  <si>
    <t>8RXmtr2</t>
  </si>
  <si>
    <t>8LXmtr2</t>
  </si>
  <si>
    <t>5UXmtr2</t>
  </si>
  <si>
    <t>5DXmtr2</t>
  </si>
  <si>
    <t>6UXmtr2</t>
  </si>
  <si>
    <t>6DXmtr2</t>
  </si>
  <si>
    <t>LIFTING PHASE</t>
  </si>
  <si>
    <t>Lift up</t>
  </si>
  <si>
    <t>Lift down</t>
  </si>
  <si>
    <t>Intaker off</t>
  </si>
  <si>
    <t>"SHIFT" button</t>
  </si>
  <si>
    <t>DIST+1</t>
  </si>
  <si>
    <t>DIST-1</t>
  </si>
  <si>
    <t>Toggle CONTINUOUS</t>
  </si>
  <si>
    <t>ROBOT SKILLs</t>
  </si>
  <si>
    <t>Toogle CONTINUOUS</t>
  </si>
  <si>
    <t>MAGIC3</t>
  </si>
  <si>
    <t>MAGIC4</t>
  </si>
  <si>
    <t>Note:</t>
  </si>
  <si>
    <t xml:space="preserve">1. we might need to program a magic button for intake balls from the wall </t>
  </si>
  <si>
    <t>2. BATTING</t>
  </si>
  <si>
    <t>2.1 use 7U+8U to toggle between single batting vs continuous batting mode</t>
  </si>
  <si>
    <t>2.2 single bat supports 3 distance</t>
  </si>
  <si>
    <t>SHORT: right at the net</t>
  </si>
  <si>
    <t>Medium: mid filed</t>
  </si>
  <si>
    <t>LONG: base shooting</t>
  </si>
  <si>
    <t>DIST and left/right angle can fine adjusted</t>
  </si>
  <si>
    <t>2.3 continuous shooting support only LONG but it has the logics that</t>
  </si>
  <si>
    <t>detect if ball is hand loaded correctly</t>
  </si>
  <si>
    <t>it tries to shoot as fast as possible, but in case human loading error</t>
  </si>
  <si>
    <t>it will hold for upto 2 seconds and shoot angle (with a different voltage)</t>
  </si>
  <si>
    <t>3. Feeding</t>
  </si>
  <si>
    <t>feeder is designed to be fully automatic (based on two US sensors)</t>
  </si>
  <si>
    <t>but manual feed control is available in case things messed up</t>
  </si>
  <si>
    <t>LED signal</t>
  </si>
  <si>
    <t>toggle to CONTINUOUS</t>
  </si>
  <si>
    <t>toggle to SINGLE</t>
  </si>
  <si>
    <t>1. 2 LEDs are used to indicate status</t>
  </si>
  <si>
    <t>2. 1 yellow LED to indicate STATUS</t>
  </si>
  <si>
    <t>solid yellow</t>
  </si>
  <si>
    <t>slow blinking yellow</t>
  </si>
  <si>
    <t>toggle to LIFT</t>
  </si>
  <si>
    <t>off</t>
  </si>
  <si>
    <t>3. 1 gree LED to indicate the readiness to shoot in SINGLE</t>
  </si>
  <si>
    <t>ball is loaded but no ball in queue</t>
  </si>
  <si>
    <t>slow blinking green</t>
  </si>
  <si>
    <t>ball is loaded and ball is queued</t>
  </si>
  <si>
    <t>fast blinking green</t>
  </si>
  <si>
    <t xml:space="preserve"> ball is queued but not loaded</t>
  </si>
  <si>
    <t>solid green</t>
  </si>
  <si>
    <t>ball is not loaded or queued</t>
  </si>
  <si>
    <t>3.2 the same LED to indate the readiness to handload the ball in CONTINUOUS</t>
  </si>
  <si>
    <t xml:space="preserve">ready to load </t>
  </si>
  <si>
    <t>solid or blinking green</t>
  </si>
  <si>
    <t>don't load</t>
  </si>
  <si>
    <t>POWER2</t>
  </si>
  <si>
    <t>G_Sensor</t>
  </si>
  <si>
    <t>??? TO BE DETermined</t>
  </si>
  <si>
    <t>LED1</t>
  </si>
  <si>
    <t>LED2</t>
  </si>
  <si>
    <t>yellow status indicator</t>
  </si>
  <si>
    <t>green readiness indicator</t>
  </si>
  <si>
    <t>is_ball_loaded; ; getUS0Val -&gt; US0_val in mm</t>
  </si>
  <si>
    <t>is_ball_queued; getUS1Val -&gt; US1_val in mm</t>
  </si>
  <si>
    <t>5 bat motors are connected to 3 ports using Y split</t>
  </si>
  <si>
    <t>Port 2-5 are connected to A-D ports of power expander, the order is 2-5 vs D-A (aligned vertically)</t>
  </si>
  <si>
    <t>5 bat motors are connected to 3 ports using Y split, the orange on port 4 seperately, the other 4 are splitted, (the poles of gray and magentia has to be reversed to rotate correctly)</t>
  </si>
  <si>
    <t>normal gearing</t>
  </si>
  <si>
    <t>gearing</t>
  </si>
  <si>
    <t>Sensor interface</t>
  </si>
  <si>
    <r>
      <t xml:space="preserve">getFeederVal() -&gt; Feeder_val in </t>
    </r>
    <r>
      <rPr>
        <b/>
        <sz val="11"/>
        <color theme="1"/>
        <rFont val="Calibri"/>
        <family val="2"/>
        <scheme val="minor"/>
      </rPr>
      <t>0.1 inch</t>
    </r>
  </si>
  <si>
    <r>
      <t>getWheelVal() -&gt;</t>
    </r>
    <r>
      <rPr>
        <b/>
        <sz val="11"/>
        <color theme="1"/>
        <rFont val="Calibri"/>
        <family val="2"/>
        <scheme val="minor"/>
      </rPr>
      <t>Wheel_val in 0.01 inch
wheel_speed is in inch/second</t>
    </r>
  </si>
  <si>
    <t>Notes</t>
  </si>
  <si>
    <r>
      <t xml:space="preserve">getBatval() -&gt; </t>
    </r>
    <r>
      <rPr>
        <b/>
        <sz val="11"/>
        <color theme="1"/>
        <rFont val="Calibri"/>
        <family val="2"/>
        <scheme val="minor"/>
      </rPr>
      <t>Bat_val in degree</t>
    </r>
  </si>
  <si>
    <t>Important not to put the pins in the wrong order</t>
  </si>
  <si>
    <t>input/ouput has order when put in the pints</t>
  </si>
  <si>
    <t xml:space="preserve">The scaling factor is adjusted </t>
  </si>
  <si>
    <t>Volt2() gives the second battery v in .001v</t>
  </si>
  <si>
    <t>getGyroVal() -&gt;Gyro_val in 0.1 degree
getWheelVal() auto get the value by default</t>
  </si>
  <si>
    <t>daisy chain</t>
  </si>
  <si>
    <t>The I2C connector sometimes are loose be careful</t>
  </si>
  <si>
    <t>TO DO</t>
  </si>
  <si>
    <t>do we need add light sensors later</t>
  </si>
  <si>
    <t>use battery clips later</t>
  </si>
  <si>
    <t>add spearker later</t>
  </si>
  <si>
    <t>Testing-A</t>
  </si>
  <si>
    <t>cycle bat motor</t>
  </si>
  <si>
    <t>pull slightly -&gt; some value</t>
  </si>
  <si>
    <t>Intaker out</t>
  </si>
  <si>
    <t>Bat32</t>
  </si>
  <si>
    <t>feeder once</t>
  </si>
  <si>
    <t>auto_A</t>
  </si>
  <si>
    <t>auto_B</t>
  </si>
  <si>
    <t>comb align</t>
  </si>
  <si>
    <t>RB-ID</t>
  </si>
  <si>
    <t>#1</t>
  </si>
  <si>
    <t>Date</t>
  </si>
  <si>
    <t>LONG_V</t>
  </si>
  <si>
    <t>LONG_V2</t>
  </si>
  <si>
    <t>SHORT_V</t>
  </si>
  <si>
    <t>MEDIUM_V</t>
  </si>
  <si>
    <t>Batt_V</t>
  </si>
  <si>
    <t>ATTEMPT</t>
  </si>
  <si>
    <t>MADE</t>
  </si>
  <si>
    <t>TYPE</t>
  </si>
  <si>
    <t>S-L</t>
  </si>
  <si>
    <t>S-L-2</t>
  </si>
  <si>
    <t>S-S</t>
  </si>
  <si>
    <t>S-M</t>
  </si>
  <si>
    <t>10L-hold</t>
  </si>
  <si>
    <t>10L-fast</t>
  </si>
  <si>
    <t>auto-A</t>
  </si>
  <si>
    <t>TYPES</t>
  </si>
  <si>
    <t>single long shots</t>
  </si>
  <si>
    <t>single longs shots with holding</t>
  </si>
  <si>
    <t>single short shots</t>
  </si>
  <si>
    <t>single medium shots</t>
  </si>
  <si>
    <t>shot 10 in a roll with holding</t>
  </si>
  <si>
    <t>shot 10 in a roll w/o holding</t>
  </si>
  <si>
    <t>auto-A 4 shots</t>
  </si>
  <si>
    <t>THE PURPUOSE OF THIS IS TO KEEP A HISTORY OF DATA to</t>
  </si>
  <si>
    <t>accurate voltage value dependence on batt voltage</t>
  </si>
  <si>
    <t>rubber band history</t>
  </si>
  <si>
    <t>other conditions</t>
  </si>
  <si>
    <t>WheelLocking?</t>
  </si>
  <si>
    <t>rubber band</t>
  </si>
  <si>
    <t>1. S twist</t>
  </si>
  <si>
    <t>2. smooth end inside, flip screwed on</t>
  </si>
  <si>
    <t>3. tied end outside, flip left open</t>
  </si>
  <si>
    <t>To make rubber band</t>
  </si>
  <si>
    <t>shoot long w/o ball on it -- force it to hold</t>
  </si>
  <si>
    <t>use test_B/8L to shot 10, but load slowly</t>
  </si>
  <si>
    <t>use test_B/8L to shot 10, but load fast</t>
  </si>
  <si>
    <t>Gyro</t>
  </si>
  <si>
    <t>Wheel-Encoder</t>
  </si>
  <si>
    <t>laser drift</t>
  </si>
  <si>
    <t>ID</t>
  </si>
  <si>
    <t>shooting_1.txt</t>
  </si>
  <si>
    <t xml:space="preserve">shooting_2.txt </t>
  </si>
  <si>
    <t>we found the issue that rb dominating -- need to reduce pull volt, pull distance, increase voltage</t>
  </si>
  <si>
    <t>perfect</t>
  </si>
  <si>
    <t>hitlimt = -15; volt=7996 target=49 pull=70 hit_rpm=265</t>
  </si>
  <si>
    <t>shooting_3.txt</t>
  </si>
  <si>
    <t xml:space="preserve">test-25 volt=7919 target=50 pull=67 hit_rpm=265 g=9 w_l=0 w_r=0 bat=1 </t>
  </si>
  <si>
    <t>medium_1.txt</t>
  </si>
  <si>
    <t>medium_2.txt</t>
  </si>
  <si>
    <t>good, but change volt doesn't change distance, indicating it is more rubber band controlled, try pull more and slow it down</t>
  </si>
  <si>
    <t>medium_4.txt</t>
  </si>
  <si>
    <t>pll distance dominating, pull to 100, need to slow down to 40 to be effective</t>
  </si>
  <si>
    <t>medium_6.txt</t>
  </si>
  <si>
    <t>pull to 110 seems really good, low volt will reduce dist, but not effective in increasing dist</t>
  </si>
  <si>
    <t xml:space="preserve">long_1.txt </t>
  </si>
  <si>
    <t>try to find the paramters</t>
  </si>
  <si>
    <t>long_2.txt</t>
  </si>
  <si>
    <t>10 in a row shooting …</t>
  </si>
  <si>
    <t>long_3.txt</t>
  </si>
  <si>
    <t>again 10 in a row shooting, lower voltag, has to use larger volt</t>
  </si>
  <si>
    <t>long_4.txt</t>
  </si>
  <si>
    <t>lots of single random shots -- speed control is good, but distance depend on ball holding position</t>
  </si>
  <si>
    <t>long_20.txt</t>
  </si>
  <si>
    <t>#2</t>
  </si>
  <si>
    <t xml:space="preserve">find paramters, did 2 10x </t>
  </si>
  <si>
    <t>long21</t>
  </si>
  <si>
    <t>long22.txt</t>
  </si>
  <si>
    <t>trying parameters to get continuoes .. Battery low, incosistent</t>
  </si>
  <si>
    <t>long24.txt</t>
  </si>
  <si>
    <t>with forced 100msec holding + new battery, tighten the loose motor (mid one) 8/10 and 9/10</t>
  </si>
  <si>
    <t>lube #2</t>
  </si>
  <si>
    <t>Testing-B</t>
  </si>
  <si>
    <t>test auto_A</t>
  </si>
  <si>
    <t>MAGIC1 -- positioning</t>
  </si>
  <si>
    <t>Long shooting from red side</t>
  </si>
  <si>
    <t>off centerline</t>
  </si>
  <si>
    <t>centerline d</t>
  </si>
  <si>
    <t>inch</t>
  </si>
  <si>
    <t>foot</t>
  </si>
  <si>
    <t>Distance</t>
  </si>
  <si>
    <t>Long shooting from blue side</t>
  </si>
  <si>
    <t>off angle</t>
  </si>
  <si>
    <t>shoot 32 from red</t>
  </si>
  <si>
    <t xml:space="preserve">move fwd about 5.5' </t>
  </si>
  <si>
    <t xml:space="preserve"> inch</t>
  </si>
  <si>
    <t>rotate red (+) about 90 degree</t>
  </si>
  <si>
    <t>move back about 5.5'</t>
  </si>
  <si>
    <t>** use the move distance to control the final position</t>
  </si>
  <si>
    <t>Error tolerance</t>
  </si>
  <si>
    <t>triangle: 22" lateral, 9" height, 13" longitudial</t>
  </si>
  <si>
    <t>angle tolerance</t>
  </si>
  <si>
    <t>p/m at beginning</t>
  </si>
  <si>
    <t>Needs to control angle alignment to 1-deg accuracy</t>
  </si>
  <si>
    <t>account for angle slightly rotation during 32 hits</t>
  </si>
  <si>
    <t>start angle monitor fresh after shot</t>
  </si>
  <si>
    <t>control relative motion accurately -- fine adjustment before move back</t>
  </si>
  <si>
    <t>fine adjustment after move back</t>
  </si>
  <si>
    <t>AUTO_B</t>
  </si>
  <si>
    <t>fire 4 in less than 8"</t>
  </si>
  <si>
    <t>slightly rotate right</t>
  </si>
  <si>
    <t>go after (3) and move fwd a bit</t>
  </si>
  <si>
    <t>go to SHORT, slight rotate left, shoot …</t>
  </si>
  <si>
    <t>Start game</t>
  </si>
  <si>
    <t>turn around, shoot SHORT</t>
  </si>
  <si>
    <t>turn around, go after (3) (6) -- you can see and will push ball to out base</t>
  </si>
  <si>
    <t>go after (4), shoot SHORT</t>
  </si>
  <si>
    <t xml:space="preserve">go after (7), PUSH to base, </t>
  </si>
  <si>
    <t>turn around, grab what ever, shoot short</t>
  </si>
  <si>
    <t>go back to base (pick from base),</t>
  </si>
  <si>
    <t>align and shoot long</t>
  </si>
  <si>
    <t>position for lift</t>
  </si>
  <si>
    <t>7U+8U toggle lift modes</t>
  </si>
  <si>
    <t>test move_x_by_slow to grab intake in auto</t>
  </si>
  <si>
    <t>test auto_B</t>
  </si>
  <si>
    <t>slow swing of bat (to recover)</t>
  </si>
  <si>
    <t>DIST = Medium/SHIFT+7UX -&gt; PHEONIX</t>
  </si>
  <si>
    <t>lube #3</t>
  </si>
  <si>
    <t>long30.txt</t>
  </si>
  <si>
    <t>first one with new rubber bank, notice the rpm curve not optimized</t>
  </si>
  <si>
    <t>long31.txt</t>
  </si>
  <si>
    <t>a series of single shot with new rubber band and adjusted parameters</t>
  </si>
  <si>
    <t>long32.txt</t>
  </si>
  <si>
    <t>long33.txt</t>
  </si>
  <si>
    <t>long34.txt</t>
  </si>
  <si>
    <t>long35.txt</t>
  </si>
  <si>
    <t>long36.txt</t>
  </si>
  <si>
    <t>long37.txt</t>
  </si>
  <si>
    <t>4 test shots and then; good recording of 10 in a row</t>
  </si>
  <si>
    <t>Batt #</t>
  </si>
  <si>
    <t>long38.txt</t>
  </si>
  <si>
    <t>Subsystem</t>
  </si>
  <si>
    <t>part</t>
  </si>
  <si>
    <t>check if any motor wiggles -- tighten motor screws if needed</t>
  </si>
  <si>
    <t>support</t>
  </si>
  <si>
    <t>when assemble/diseemble power unit, make sure</t>
  </si>
  <si>
    <t>correct # of washers are used, all gears are aligned</t>
  </si>
  <si>
    <t>screws and shaft collars are not over-tightened to create high friction</t>
  </si>
  <si>
    <t>wire are in correct position after assemblage</t>
  </si>
  <si>
    <t>axis is in position, shaft collors are tightend</t>
  </si>
  <si>
    <t>hitter is aligned correctly, no excessive wiggle laterally</t>
  </si>
  <si>
    <t>ball holder</t>
  </si>
  <si>
    <t>lube both rubber band and any surfaces that may come into contact</t>
  </si>
  <si>
    <t>check if potential scratch areas exist</t>
  </si>
  <si>
    <t>rubber band is in 8 shape and fully covered (with screws in) for no lift</t>
  </si>
  <si>
    <t>the tip-tied end of rubber band is outside</t>
  </si>
  <si>
    <t>ball hold and feed subsystem</t>
  </si>
  <si>
    <t>Game procedure</t>
  </si>
  <si>
    <t>new battery replaced</t>
  </si>
  <si>
    <t>where replace battery, make sure don't pull on wires</t>
  </si>
  <si>
    <t>turn on robot</t>
  </si>
  <si>
    <t>read and record two battery voltage</t>
  </si>
  <si>
    <t>align at (human target) using laser aiming tool</t>
  </si>
  <si>
    <t>fire 4-5 rounds until the correct BAT_LONG_2 value is found, write it down</t>
  </si>
  <si>
    <t>turn off the robot</t>
  </si>
  <si>
    <t>place robot on field</t>
  </si>
  <si>
    <t>move robot fwd and back wrd to make sure wheels are in good locking position</t>
  </si>
  <si>
    <t>using aiming tool for fine adjustment</t>
  </si>
  <si>
    <t>place 4 preload balls -- the last one in intake</t>
  </si>
  <si>
    <t>select side</t>
  </si>
  <si>
    <t>select mode (auto-A)</t>
  </si>
  <si>
    <t>rubber band lubed</t>
  </si>
  <si>
    <t>minor mainternace performed, especially</t>
  </si>
  <si>
    <t>select long_dist calibration value</t>
  </si>
  <si>
    <t>make sure the LED lights are correct (should be loaded and queued)</t>
  </si>
  <si>
    <t>check it is lubed</t>
  </si>
  <si>
    <t>check component</t>
  </si>
  <si>
    <t>make sure bat is clocked correctly</t>
  </si>
  <si>
    <t>make sure feeder is clocked correctly (perfectly go downward)</t>
  </si>
  <si>
    <t>check LCD reading to make sure no surprise</t>
  </si>
  <si>
    <t>check feeder screws are tight</t>
  </si>
  <si>
    <t>rotate feed up/down once to make sure no rub no sticky places</t>
  </si>
  <si>
    <t>gravity load works -- no stick spot</t>
  </si>
  <si>
    <t>rotate up/down should feed ball smoothly</t>
  </si>
  <si>
    <t>bal loading and queuing</t>
  </si>
  <si>
    <t>US sensor works properpy -- LED lights</t>
  </si>
  <si>
    <t>we used nylocks on major joints to prevent looseness and reduce maintenance work; but keep an eye on repeating issues so that we can fix it</t>
  </si>
  <si>
    <t>Lift subsystem</t>
  </si>
  <si>
    <t>shaft collars are tightened</t>
  </si>
  <si>
    <t>tracks are aligned</t>
  </si>
  <si>
    <t>motors not wiggle</t>
  </si>
  <si>
    <t>bottom lift up works fine</t>
  </si>
  <si>
    <t>check if any motor wiggles</t>
  </si>
  <si>
    <t>all shaft collars are tighten</t>
  </si>
  <si>
    <t>visual inspections of alignment and gearing</t>
  </si>
  <si>
    <t>Drive train subsystem</t>
  </si>
  <si>
    <t>visual and touch inspection of screws, nuts, etc</t>
  </si>
  <si>
    <t>make sure when ball is in position, no excessive rub from side</t>
  </si>
  <si>
    <t>Chassis, wiring … remaining structure</t>
  </si>
  <si>
    <t>visual inspection of routing of wires</t>
  </si>
  <si>
    <t>visual inspection of wire to cortex</t>
  </si>
  <si>
    <t>Major before game / practice</t>
  </si>
  <si>
    <t>Minor Between game maintenance</t>
  </si>
  <si>
    <t>Skills Procedure</t>
  </si>
  <si>
    <t>Everyone at game/practice should know what she needs to do</t>
  </si>
  <si>
    <t xml:space="preserve">drivers -- take care of robot, remotes, </t>
  </si>
  <si>
    <t>have one person handling the game scheduling, scouting …</t>
  </si>
  <si>
    <t>one person take care of battery charging and replacement (use a little toolbox, separate charged and non-charged)</t>
  </si>
  <si>
    <t>one person take care of tools/inventory (have a couple of little toolboxes with essentials that can be carried around)</t>
  </si>
  <si>
    <t>one person take care of codeing (one bag with computer, cable, … etc)</t>
  </si>
  <si>
    <t>add to this list issues, procedures, knowhows</t>
  </si>
  <si>
    <t>have one person write notes for each game in addition to video, pic etc  -- refer to game sheets</t>
  </si>
  <si>
    <t>SIMILAR to minor but be more indepth and use tools</t>
  </si>
  <si>
    <t>Programming</t>
  </si>
  <si>
    <t>when changing programs during game time -- keep old version in a separate file</t>
  </si>
  <si>
    <t>all setup and clearn up in the beginning and at the end</t>
  </si>
  <si>
    <t>Match #</t>
  </si>
  <si>
    <t>time</t>
  </si>
  <si>
    <t>Scouting</t>
  </si>
  <si>
    <t>Alliance</t>
  </si>
  <si>
    <t>Oppeonent #1</t>
  </si>
  <si>
    <t>Oppeonent #2</t>
  </si>
  <si>
    <t>Oppennent #3</t>
  </si>
  <si>
    <t>Alliance #2</t>
  </si>
  <si>
    <t>Auto</t>
  </si>
  <si>
    <t>Lifting?</t>
  </si>
  <si>
    <t>DriveTrain</t>
  </si>
  <si>
    <t>Shoot</t>
  </si>
  <si>
    <t>Pre-match maintenance</t>
  </si>
  <si>
    <t>Bat - power</t>
  </si>
  <si>
    <t>Bat - support</t>
  </si>
  <si>
    <t xml:space="preserve">Bat - rubber band </t>
  </si>
  <si>
    <t>Ball load/queue</t>
  </si>
  <si>
    <t>Lift</t>
  </si>
  <si>
    <t>Chassis/structure</t>
  </si>
  <si>
    <t>wire, misc</t>
  </si>
  <si>
    <t>battery 1 # and Volt</t>
  </si>
  <si>
    <t>battery 2 # and Volt</t>
  </si>
  <si>
    <t>Pre-game calibration</t>
  </si>
  <si>
    <t>shots tested</t>
  </si>
  <si>
    <t>distance adjustment</t>
  </si>
  <si>
    <t>Game setup</t>
  </si>
  <si>
    <t>positioning (reduce wiggle)</t>
  </si>
  <si>
    <t>dist adjustment</t>
  </si>
  <si>
    <t>field/side</t>
  </si>
  <si>
    <t>auton</t>
  </si>
  <si>
    <t>Game notes</t>
  </si>
  <si>
    <t>auton -shots</t>
  </si>
  <si>
    <t>Y/+xx"/-xx"/left --xx"/Right --xx"</t>
  </si>
  <si>
    <t>drivers/loaders</t>
  </si>
  <si>
    <t>NOTES</t>
  </si>
  <si>
    <t>Date/Game</t>
  </si>
  <si>
    <t>scores</t>
  </si>
  <si>
    <t>driving</t>
  </si>
  <si>
    <t>overall strategy</t>
  </si>
  <si>
    <t>Intake off</t>
  </si>
  <si>
    <t>Rotate by step right</t>
  </si>
  <si>
    <t>Rotate slightly left</t>
  </si>
  <si>
    <t>Rotate slightly right</t>
  </si>
  <si>
    <t>Manually swing bat</t>
  </si>
  <si>
    <t>Shoot one</t>
  </si>
  <si>
    <t>Release lift</t>
  </si>
  <si>
    <t>AUTOB-RED</t>
  </si>
  <si>
    <t>AUTOB-BLUE</t>
  </si>
  <si>
    <t>MAGIC_2()</t>
  </si>
  <si>
    <t>MAGIC_1()</t>
  </si>
  <si>
    <t>AUTO:</t>
  </si>
  <si>
    <t>return angle error for correction</t>
  </si>
  <si>
    <t>AUTOB_BLUE_X1</t>
  </si>
  <si>
    <t>return dist error for correction</t>
  </si>
  <si>
    <t>+</t>
  </si>
  <si>
    <t>-</t>
  </si>
  <si>
    <t>AUTOB_BLUE_X2</t>
  </si>
  <si>
    <t>slight adjustment at the end</t>
  </si>
  <si>
    <t>shoot based on isloaded(); stop at 14.75 seconds</t>
  </si>
  <si>
    <t>Competition</t>
  </si>
  <si>
    <t>grab and shoot 4 at a time</t>
  </si>
  <si>
    <t>3/4 stash 8 balls</t>
  </si>
  <si>
    <t>6/7 stash 8 balls</t>
  </si>
  <si>
    <t xml:space="preserve">60" </t>
  </si>
  <si>
    <t>shoot 4 (based on is loaded)</t>
  </si>
  <si>
    <t>AUTO</t>
  </si>
  <si>
    <t>POSITION DIFFERENTLY</t>
  </si>
  <si>
    <t>grab and shot 12-16 balls</t>
  </si>
  <si>
    <t>grab 4; move back; position; shoot 4+24 or 4+28</t>
  </si>
  <si>
    <t>summary</t>
  </si>
  <si>
    <t>auto:</t>
  </si>
  <si>
    <t>4 to 8 shots</t>
  </si>
  <si>
    <t>fields</t>
  </si>
  <si>
    <t>12 to 16 shots</t>
  </si>
  <si>
    <t xml:space="preserve">base </t>
  </si>
  <si>
    <t>4 + (24 to 28)</t>
  </si>
  <si>
    <t>total</t>
  </si>
  <si>
    <t>44 to 52 shots</t>
  </si>
  <si>
    <t>200+points alone</t>
  </si>
  <si>
    <t>AUTOB_REd_X1</t>
  </si>
  <si>
    <t>AUTOB_RED_X2</t>
  </si>
  <si>
    <t>ROBOT SKILLS</t>
  </si>
  <si>
    <t>fire 2 single -- adjust perfectly</t>
  </si>
  <si>
    <t>or alternatively; just fire single all the way</t>
  </si>
  <si>
    <t>fire 30 continuously (w or w/o auto adjustment)</t>
  </si>
  <si>
    <t>magic_1</t>
  </si>
  <si>
    <t>MAGIC1_X1</t>
  </si>
  <si>
    <t>MAGIC1_R1</t>
  </si>
  <si>
    <t>AUTOB_RED_R1</t>
  </si>
  <si>
    <t>AUTOB_RED_R2</t>
  </si>
  <si>
    <t>AUTOB_RED_R3</t>
  </si>
  <si>
    <t>AUTOB_BLUE_R1</t>
  </si>
  <si>
    <t>AUTOB_BLUE_R2</t>
  </si>
  <si>
    <t>AUTOB_BLUE_R3</t>
  </si>
  <si>
    <t>MAGIC1_X2</t>
  </si>
  <si>
    <t>PROG SKILL</t>
  </si>
  <si>
    <t>fully automatic</t>
  </si>
  <si>
    <t>fire 32 continuously (w or w/o auto adjustment)</t>
  </si>
  <si>
    <t>how to reset values for second burst of shooting???</t>
  </si>
  <si>
    <t>magic_2</t>
  </si>
  <si>
    <t>MAGIC2_X2</t>
  </si>
  <si>
    <t>MAGIC2_R2</t>
  </si>
  <si>
    <t>MAGIC2_X1</t>
  </si>
  <si>
    <t>MAGIC2_R1</t>
  </si>
  <si>
    <t>return angle error -- correcting MAGIC2_X2, R2</t>
  </si>
  <si>
    <t>return dist error -- correcting R2, X2</t>
  </si>
  <si>
    <t>return angle error -- for fine adjustment</t>
  </si>
  <si>
    <t>return dist error -- (maybe add a little power)</t>
  </si>
  <si>
    <t>need to consider if compensate not driving strainght??</t>
  </si>
  <si>
    <t>return angle error for correction -- correct R2, R3</t>
  </si>
  <si>
    <t>correct X2</t>
  </si>
  <si>
    <t>correct R3</t>
  </si>
  <si>
    <t>adjust shooting power</t>
  </si>
  <si>
    <t xml:space="preserve">5Uxtrml </t>
  </si>
  <si>
    <t>shot 2 singles</t>
  </si>
  <si>
    <t>Magic 8U</t>
  </si>
  <si>
    <t>shot 30 continuous  (with manual distance adjustment)</t>
  </si>
  <si>
    <t>at end automatically realign</t>
  </si>
  <si>
    <t>shot singles on robot</t>
  </si>
  <si>
    <t>shot 2 more singles</t>
  </si>
  <si>
    <t xml:space="preserve">magic 8U </t>
  </si>
  <si>
    <t xml:space="preserve">shot extra 30 </t>
  </si>
  <si>
    <t>Program skills</t>
  </si>
  <si>
    <t>shot 32</t>
  </si>
  <si>
    <t>realign</t>
  </si>
  <si>
    <t>keep on shooting singles</t>
  </si>
  <si>
    <t>Magic 8L to reposition</t>
  </si>
  <si>
    <t>ROBOT SKILLS -- safe</t>
  </si>
  <si>
    <t>ROBOT SKILLS -- fast</t>
  </si>
  <si>
    <t>programming skills w reduced shots (5)</t>
  </si>
  <si>
    <t>MAGIC2 -- shot 30 and positioning</t>
  </si>
  <si>
    <t>SHOOT 28 in a row</t>
  </si>
  <si>
    <t>M_WHEEL_L</t>
  </si>
  <si>
    <t>Y cable</t>
  </si>
  <si>
    <t>M_WHEEL_R</t>
  </si>
  <si>
    <t>Y-cable</t>
  </si>
  <si>
    <t>M_BAT_4</t>
  </si>
  <si>
    <t>M_BAT_5</t>
  </si>
  <si>
    <t>DIST = Medium</t>
  </si>
  <si>
    <t>DIST = SKILLS</t>
  </si>
  <si>
    <t>manual feed one ball</t>
  </si>
  <si>
    <t>shoot 31 and magic_1 position</t>
  </si>
  <si>
    <t>shot 30</t>
  </si>
  <si>
    <t>same as DRIVER</t>
  </si>
  <si>
    <t>auto_a</t>
  </si>
  <si>
    <t>auto_b</t>
  </si>
  <si>
    <t>auto_c</t>
  </si>
  <si>
    <t>auto_d</t>
  </si>
  <si>
    <t>end of prgskill (magic_2 + shooting)</t>
  </si>
  <si>
    <t>AUTO_D</t>
  </si>
  <si>
    <t>AUTO_C</t>
  </si>
  <si>
    <t>SKILLS</t>
  </si>
  <si>
    <t>1. Blue and red rotation values may be slightly different</t>
  </si>
  <si>
    <t>2. not sure if rotation (SIDE) sign in correct</t>
  </si>
  <si>
    <t>3. some timing parameters may also need to adjust</t>
  </si>
  <si>
    <t>PROGRAM SKILLS:</t>
  </si>
  <si>
    <t>fully automatic, just let 2 loaders load</t>
  </si>
  <si>
    <t>ROBOT SKILLS:</t>
  </si>
  <si>
    <t>single shooter</t>
  </si>
  <si>
    <t>magic button controller</t>
  </si>
  <si>
    <t>two loaders</t>
  </si>
  <si>
    <t>need 4 people: as of now -- its possible to move magic buttons to one controller to combine shooter and magic button controller</t>
  </si>
  <si>
    <t xml:space="preserve">push 8L </t>
  </si>
  <si>
    <t>fire 31; load last 1; and do magic_1 to reposition</t>
  </si>
  <si>
    <t>fire 2 single shots to position correctly</t>
  </si>
  <si>
    <t>push 8U</t>
  </si>
  <si>
    <t>to fire extra 31 in a row</t>
  </si>
  <si>
    <t xml:space="preserve">push 8R </t>
  </si>
  <si>
    <t>to perform magic 2; will try to grab and back off</t>
  </si>
  <si>
    <t>now fully manual control</t>
  </si>
  <si>
    <t>any extra balls do single shots at the end (if we are lucky to have picked a few balls)</t>
  </si>
  <si>
    <t>also maybe turn on intaker so we can be lucky???</t>
  </si>
  <si>
    <t>GAME STRATEGY</t>
  </si>
  <si>
    <t>test individual modes seperately</t>
  </si>
  <si>
    <t>VERY ACCURATE LONG RANGE SHOOTING -- that is how we can be special and make us attractive to be picked with 100% long range shooting accuracy</t>
  </si>
  <si>
    <t>WHOEVER POSSESS MORE FIELD BALLS WIN</t>
  </si>
  <si>
    <t xml:space="preserve">do a big O loop to push balls to our corner </t>
  </si>
  <si>
    <t>shoot the first bank shots very quickly (4-8)</t>
  </si>
  <si>
    <t>and grab a few balls and move back to long range shooting position</t>
  </si>
  <si>
    <t>shoot all the preloads; now pick up from our corner and shoot them slowly</t>
  </si>
  <si>
    <t>don't rush the long range shooting, time is not issue, accuracy is</t>
  </si>
  <si>
    <t>no broken rubber band</t>
  </si>
  <si>
    <t>NO MISTAKE -- it is all about procedure, discipline and focus</t>
  </si>
  <si>
    <t>AUTON the first 4 shots have to be 100%</t>
  </si>
  <si>
    <t>COORDINATE WITH ALLIANCE, SCOUTING OPPONENTS</t>
  </si>
  <si>
    <t>even a bad alliance can help if right strategy is used</t>
  </si>
  <si>
    <t>learn how to play defense without getting DQ'd</t>
  </si>
  <si>
    <t>prevent the opponent from high-lifting using defense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</si>
</sst>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ashed">
        <color indexed="64"/>
      </right>
      <top style="dotted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dott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2" fontId="0" fillId="0" borderId="0" xfId="0" applyNumberFormat="1"/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5" fillId="0" borderId="0" xfId="2" applyFont="1" applyAlignment="1"/>
    <xf numFmtId="0" fontId="6" fillId="0" borderId="0" xfId="2" applyFont="1" applyAlignment="1"/>
    <xf numFmtId="0" fontId="7" fillId="0" borderId="0" xfId="2" applyFont="1" applyAlignment="1"/>
    <xf numFmtId="2" fontId="8" fillId="0" borderId="0" xfId="2" applyNumberFormat="1" applyFont="1" applyAlignment="1"/>
    <xf numFmtId="2" fontId="8" fillId="0" borderId="0" xfId="2" applyNumberFormat="1" applyFont="1"/>
    <xf numFmtId="2" fontId="9" fillId="3" borderId="1" xfId="2" applyNumberFormat="1" applyFont="1" applyFill="1" applyBorder="1" applyAlignment="1"/>
    <xf numFmtId="2" fontId="9" fillId="3" borderId="2" xfId="2" applyNumberFormat="1" applyFont="1" applyFill="1" applyBorder="1" applyAlignment="1"/>
    <xf numFmtId="2" fontId="9" fillId="3" borderId="1" xfId="2" applyNumberFormat="1" applyFont="1" applyFill="1" applyBorder="1"/>
    <xf numFmtId="2" fontId="9" fillId="3" borderId="3" xfId="2" applyNumberFormat="1" applyFont="1" applyFill="1" applyBorder="1"/>
    <xf numFmtId="2" fontId="8" fillId="4" borderId="0" xfId="2" applyNumberFormat="1" applyFont="1" applyFill="1" applyAlignment="1"/>
    <xf numFmtId="2" fontId="8" fillId="4" borderId="0" xfId="2" applyNumberFormat="1" applyFont="1" applyFill="1"/>
    <xf numFmtId="0" fontId="10" fillId="5" borderId="0" xfId="2" applyFont="1" applyFill="1"/>
    <xf numFmtId="0" fontId="10" fillId="5" borderId="0" xfId="2" applyFont="1" applyFill="1" applyAlignment="1"/>
    <xf numFmtId="2" fontId="10" fillId="5" borderId="0" xfId="2" applyNumberFormat="1" applyFont="1" applyFill="1"/>
    <xf numFmtId="0" fontId="11" fillId="0" borderId="0" xfId="2" applyFont="1"/>
    <xf numFmtId="0" fontId="11" fillId="0" borderId="0" xfId="2" applyFont="1" applyAlignment="1"/>
    <xf numFmtId="2" fontId="11" fillId="0" borderId="0" xfId="2" applyNumberFormat="1" applyFont="1"/>
    <xf numFmtId="0" fontId="11" fillId="4" borderId="0" xfId="2" applyFont="1" applyFill="1"/>
    <xf numFmtId="0" fontId="11" fillId="4" borderId="0" xfId="2" applyFont="1" applyFill="1" applyAlignment="1"/>
    <xf numFmtId="2" fontId="11" fillId="4" borderId="0" xfId="2" applyNumberFormat="1" applyFont="1" applyFill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Fill="1"/>
    <xf numFmtId="0" fontId="0" fillId="0" borderId="0" xfId="0" applyFill="1"/>
    <xf numFmtId="2" fontId="0" fillId="0" borderId="0" xfId="1" applyNumberFormat="1" applyFon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0" borderId="0" xfId="2" applyFont="1" applyAlignment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0" xfId="0" applyFont="1"/>
    <xf numFmtId="0" fontId="14" fillId="0" borderId="13" xfId="0" applyFont="1" applyBorder="1"/>
    <xf numFmtId="0" fontId="14" fillId="0" borderId="0" xfId="0" applyFont="1" applyBorder="1"/>
    <xf numFmtId="0" fontId="14" fillId="0" borderId="14" xfId="0" applyFont="1" applyBorder="1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26" xfId="0" applyBorder="1"/>
    <xf numFmtId="0" fontId="0" fillId="0" borderId="14" xfId="0" applyFont="1" applyBorder="1"/>
    <xf numFmtId="0" fontId="0" fillId="0" borderId="0" xfId="0" applyFont="1" applyBorder="1"/>
    <xf numFmtId="0" fontId="0" fillId="0" borderId="24" xfId="0" applyBorder="1" applyAlignment="1">
      <alignment wrapText="1"/>
    </xf>
    <xf numFmtId="0" fontId="0" fillId="0" borderId="0" xfId="0" applyAlignment="1">
      <alignment horizontal="left" indent="1"/>
    </xf>
    <xf numFmtId="0" fontId="0" fillId="6" borderId="0" xfId="0" applyFill="1" applyBorder="1"/>
    <xf numFmtId="0" fontId="0" fillId="2" borderId="0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9" fontId="0" fillId="2" borderId="0" xfId="0" applyNumberFormat="1" applyFill="1" applyBorder="1"/>
    <xf numFmtId="16" fontId="0" fillId="0" borderId="6" xfId="0" applyNumberFormat="1" applyBorder="1"/>
    <xf numFmtId="49" fontId="0" fillId="0" borderId="0" xfId="0" applyNumberFormat="1"/>
    <xf numFmtId="0" fontId="10" fillId="0" borderId="0" xfId="2" applyFont="1" applyAlignment="1"/>
    <xf numFmtId="0" fontId="6" fillId="0" borderId="33" xfId="2" applyFont="1" applyBorder="1" applyAlignment="1"/>
    <xf numFmtId="0" fontId="6" fillId="0" borderId="32" xfId="2" applyFont="1" applyBorder="1" applyAlignment="1"/>
    <xf numFmtId="0" fontId="6" fillId="0" borderId="34" xfId="2" applyFont="1" applyBorder="1" applyAlignment="1"/>
    <xf numFmtId="0" fontId="6" fillId="0" borderId="36" xfId="2" applyFont="1" applyBorder="1" applyAlignment="1"/>
    <xf numFmtId="0" fontId="6" fillId="0" borderId="37" xfId="2" applyFont="1" applyBorder="1" applyAlignment="1"/>
    <xf numFmtId="0" fontId="6" fillId="0" borderId="0" xfId="2" applyFont="1" applyBorder="1" applyAlignment="1"/>
    <xf numFmtId="0" fontId="6" fillId="0" borderId="35" xfId="2" applyFont="1" applyBorder="1" applyAlignment="1"/>
    <xf numFmtId="0" fontId="6" fillId="0" borderId="38" xfId="2" applyFont="1" applyBorder="1" applyAlignment="1"/>
    <xf numFmtId="0" fontId="6" fillId="0" borderId="7" xfId="2" applyFont="1" applyBorder="1" applyAlignment="1"/>
    <xf numFmtId="0" fontId="6" fillId="0" borderId="42" xfId="2" applyFont="1" applyBorder="1" applyAlignment="1"/>
    <xf numFmtId="0" fontId="6" fillId="0" borderId="43" xfId="2" applyFont="1" applyBorder="1" applyAlignment="1"/>
    <xf numFmtId="0" fontId="6" fillId="0" borderId="45" xfId="2" applyFont="1" applyBorder="1" applyAlignment="1"/>
    <xf numFmtId="0" fontId="6" fillId="0" borderId="46" xfId="2" applyFont="1" applyBorder="1" applyAlignment="1"/>
    <xf numFmtId="0" fontId="6" fillId="0" borderId="11" xfId="2" applyFont="1" applyBorder="1" applyAlignment="1"/>
    <xf numFmtId="0" fontId="6" fillId="7" borderId="39" xfId="2" applyFont="1" applyFill="1" applyBorder="1" applyAlignment="1"/>
    <xf numFmtId="0" fontId="6" fillId="7" borderId="40" xfId="2" applyFont="1" applyFill="1" applyBorder="1" applyAlignment="1"/>
    <xf numFmtId="0" fontId="6" fillId="7" borderId="41" xfId="2" applyFont="1" applyFill="1" applyBorder="1" applyAlignment="1"/>
    <xf numFmtId="0" fontId="10" fillId="7" borderId="39" xfId="2" applyFont="1" applyFill="1" applyBorder="1" applyAlignment="1"/>
    <xf numFmtId="0" fontId="10" fillId="7" borderId="40" xfId="2" applyFont="1" applyFill="1" applyBorder="1" applyAlignment="1"/>
    <xf numFmtId="0" fontId="10" fillId="7" borderId="41" xfId="2" applyFont="1" applyFill="1" applyBorder="1" applyAlignment="1"/>
    <xf numFmtId="0" fontId="5" fillId="0" borderId="0" xfId="2" applyFont="1" applyAlignment="1">
      <alignment horizontal="left" indent="3"/>
    </xf>
    <xf numFmtId="0" fontId="0" fillId="0" borderId="28" xfId="0" applyBorder="1"/>
    <xf numFmtId="0" fontId="14" fillId="0" borderId="27" xfId="0" applyFont="1" applyBorder="1"/>
    <xf numFmtId="0" fontId="14" fillId="0" borderId="26" xfId="0" applyFont="1" applyBorder="1"/>
    <xf numFmtId="0" fontId="1" fillId="2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/>
    <xf numFmtId="0" fontId="0" fillId="0" borderId="26" xfId="0" applyBorder="1" applyAlignment="1">
      <alignment wrapText="1"/>
    </xf>
    <xf numFmtId="0" fontId="6" fillId="0" borderId="47" xfId="2" applyFont="1" applyBorder="1" applyAlignment="1"/>
    <xf numFmtId="0" fontId="10" fillId="7" borderId="48" xfId="2" applyFont="1" applyFill="1" applyBorder="1" applyAlignment="1"/>
    <xf numFmtId="0" fontId="6" fillId="7" borderId="48" xfId="2" applyFont="1" applyFill="1" applyBorder="1" applyAlignment="1"/>
    <xf numFmtId="0" fontId="6" fillId="0" borderId="13" xfId="2" applyFont="1" applyBorder="1" applyAlignment="1"/>
    <xf numFmtId="0" fontId="6" fillId="0" borderId="49" xfId="2" applyFont="1" applyBorder="1" applyAlignment="1"/>
    <xf numFmtId="0" fontId="6" fillId="0" borderId="10" xfId="2" applyFont="1" applyBorder="1" applyAlignment="1"/>
    <xf numFmtId="0" fontId="6" fillId="0" borderId="50" xfId="2" applyFont="1" applyBorder="1" applyAlignment="1"/>
    <xf numFmtId="0" fontId="10" fillId="7" borderId="51" xfId="2" applyFont="1" applyFill="1" applyBorder="1" applyAlignment="1"/>
    <xf numFmtId="0" fontId="6" fillId="7" borderId="51" xfId="2" applyFont="1" applyFill="1" applyBorder="1" applyAlignment="1"/>
    <xf numFmtId="0" fontId="6" fillId="0" borderId="52" xfId="2" applyFont="1" applyBorder="1" applyAlignment="1"/>
    <xf numFmtId="0" fontId="6" fillId="0" borderId="53" xfId="2" applyFont="1" applyBorder="1" applyAlignment="1"/>
    <xf numFmtId="0" fontId="6" fillId="0" borderId="55" xfId="2" applyFont="1" applyBorder="1" applyAlignment="1"/>
    <xf numFmtId="0" fontId="10" fillId="7" borderId="56" xfId="2" applyFont="1" applyFill="1" applyBorder="1" applyAlignment="1"/>
    <xf numFmtId="0" fontId="10" fillId="7" borderId="57" xfId="2" applyFont="1" applyFill="1" applyBorder="1" applyAlignment="1"/>
    <xf numFmtId="0" fontId="6" fillId="7" borderId="56" xfId="2" applyFont="1" applyFill="1" applyBorder="1" applyAlignment="1"/>
    <xf numFmtId="0" fontId="6" fillId="7" borderId="57" xfId="2" applyFont="1" applyFill="1" applyBorder="1" applyAlignment="1"/>
    <xf numFmtId="0" fontId="6" fillId="0" borderId="58" xfId="2" applyFont="1" applyBorder="1" applyAlignment="1"/>
    <xf numFmtId="0" fontId="6" fillId="0" borderId="14" xfId="2" applyFont="1" applyBorder="1" applyAlignment="1"/>
    <xf numFmtId="0" fontId="6" fillId="0" borderId="59" xfId="2" applyFont="1" applyBorder="1" applyAlignment="1"/>
    <xf numFmtId="0" fontId="6" fillId="0" borderId="60" xfId="2" applyFont="1" applyBorder="1" applyAlignment="1"/>
    <xf numFmtId="0" fontId="6" fillId="0" borderId="61" xfId="2" applyFont="1" applyBorder="1" applyAlignment="1"/>
    <xf numFmtId="0" fontId="6" fillId="0" borderId="12" xfId="2" applyFont="1" applyBorder="1" applyAlignment="1"/>
    <xf numFmtId="0" fontId="6" fillId="0" borderId="62" xfId="2" applyFont="1" applyBorder="1" applyAlignment="1"/>
    <xf numFmtId="0" fontId="6" fillId="0" borderId="63" xfId="2" applyFont="1" applyBorder="1" applyAlignment="1"/>
    <xf numFmtId="0" fontId="15" fillId="0" borderId="37" xfId="2" applyFont="1" applyBorder="1" applyAlignment="1"/>
    <xf numFmtId="0" fontId="15" fillId="0" borderId="54" xfId="2" applyFont="1" applyBorder="1" applyAlignment="1"/>
    <xf numFmtId="0" fontId="6" fillId="0" borderId="44" xfId="2" applyFont="1" applyBorder="1" applyAlignment="1"/>
    <xf numFmtId="0" fontId="5" fillId="0" borderId="15" xfId="2" applyFont="1" applyBorder="1" applyAlignment="1"/>
    <xf numFmtId="0" fontId="5" fillId="0" borderId="17" xfId="2" applyFont="1" applyBorder="1" applyAlignment="1"/>
    <xf numFmtId="0" fontId="0" fillId="2" borderId="64" xfId="0" applyFill="1" applyBorder="1"/>
    <xf numFmtId="0" fontId="0" fillId="0" borderId="64" xfId="0" applyBorder="1"/>
    <xf numFmtId="0" fontId="15" fillId="0" borderId="59" xfId="2" applyFont="1" applyBorder="1" applyAlignment="1"/>
    <xf numFmtId="0" fontId="16" fillId="0" borderId="25" xfId="0" applyFont="1" applyBorder="1"/>
    <xf numFmtId="0" fontId="0" fillId="10" borderId="64" xfId="0" applyFill="1" applyBorder="1"/>
    <xf numFmtId="0" fontId="0" fillId="10" borderId="65" xfId="0" applyFill="1" applyBorder="1"/>
    <xf numFmtId="0" fontId="0" fillId="10" borderId="66" xfId="0" applyFill="1" applyBorder="1"/>
    <xf numFmtId="0" fontId="0" fillId="10" borderId="67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70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8" borderId="71" xfId="0" applyFill="1" applyBorder="1"/>
    <xf numFmtId="0" fontId="0" fillId="8" borderId="69" xfId="0" applyFill="1" applyBorder="1"/>
    <xf numFmtId="0" fontId="0" fillId="9" borderId="68" xfId="0" applyFill="1" applyBorder="1"/>
    <xf numFmtId="0" fontId="0" fillId="9" borderId="71" xfId="0" applyFill="1" applyBorder="1"/>
    <xf numFmtId="43" fontId="0" fillId="0" borderId="0" xfId="3" applyFont="1"/>
    <xf numFmtId="43" fontId="1" fillId="0" borderId="0" xfId="3" applyFont="1"/>
    <xf numFmtId="0" fontId="0" fillId="0" borderId="0" xfId="0" applyBorder="1" applyAlignment="1">
      <alignment horizontal="left" indent="2"/>
    </xf>
    <xf numFmtId="0" fontId="0" fillId="7" borderId="73" xfId="0" applyFill="1" applyBorder="1"/>
    <xf numFmtId="0" fontId="0" fillId="7" borderId="74" xfId="0" applyFill="1" applyBorder="1"/>
    <xf numFmtId="0" fontId="0" fillId="7" borderId="75" xfId="0" applyFill="1" applyBorder="1"/>
    <xf numFmtId="0" fontId="1" fillId="0" borderId="13" xfId="0" applyFont="1" applyBorder="1"/>
    <xf numFmtId="0" fontId="0" fillId="0" borderId="55" xfId="0" applyBorder="1"/>
    <xf numFmtId="0" fontId="0" fillId="0" borderId="76" xfId="0" applyBorder="1"/>
    <xf numFmtId="0" fontId="0" fillId="0" borderId="77" xfId="0" applyBorder="1"/>
    <xf numFmtId="0" fontId="0" fillId="0" borderId="4" xfId="0" applyBorder="1"/>
    <xf numFmtId="0" fontId="0" fillId="0" borderId="19" xfId="0" applyBorder="1"/>
    <xf numFmtId="0" fontId="0" fillId="0" borderId="6" xfId="0" applyBorder="1" applyAlignment="1">
      <alignment horizontal="left" indent="1"/>
    </xf>
    <xf numFmtId="0" fontId="0" fillId="0" borderId="78" xfId="0" applyBorder="1"/>
    <xf numFmtId="0" fontId="1" fillId="0" borderId="76" xfId="0" applyFont="1" applyBorder="1" applyAlignment="1">
      <alignment wrapText="1"/>
    </xf>
    <xf numFmtId="0" fontId="1" fillId="0" borderId="76" xfId="0" applyFont="1" applyBorder="1" applyAlignment="1"/>
    <xf numFmtId="0" fontId="0" fillId="0" borderId="0" xfId="0" applyFill="1" applyBorder="1"/>
    <xf numFmtId="0" fontId="0" fillId="0" borderId="8" xfId="0" applyBorder="1" applyAlignment="1">
      <alignment horizontal="left" indent="1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0" xfId="0" applyFill="1" applyBorder="1" applyAlignment="1">
      <alignment horizontal="left" indent="1"/>
    </xf>
    <xf numFmtId="0" fontId="1" fillId="10" borderId="65" xfId="0" applyFont="1" applyFill="1" applyBorder="1"/>
    <xf numFmtId="0" fontId="1" fillId="10" borderId="66" xfId="0" applyFont="1" applyFill="1" applyBorder="1"/>
    <xf numFmtId="0" fontId="1" fillId="10" borderId="67" xfId="0" applyFont="1" applyFill="1" applyBorder="1"/>
    <xf numFmtId="0" fontId="1" fillId="10" borderId="68" xfId="0" applyFont="1" applyFill="1" applyBorder="1"/>
    <xf numFmtId="0" fontId="1" fillId="10" borderId="64" xfId="0" applyFont="1" applyFill="1" applyBorder="1"/>
    <xf numFmtId="0" fontId="1" fillId="10" borderId="69" xfId="0" applyFont="1" applyFill="1" applyBorder="1"/>
    <xf numFmtId="0" fontId="1" fillId="9" borderId="68" xfId="0" applyFont="1" applyFill="1" applyBorder="1"/>
    <xf numFmtId="0" fontId="1" fillId="8" borderId="69" xfId="0" applyFont="1" applyFill="1" applyBorder="1"/>
    <xf numFmtId="0" fontId="1" fillId="10" borderId="70" xfId="0" applyFont="1" applyFill="1" applyBorder="1"/>
    <xf numFmtId="0" fontId="1" fillId="9" borderId="71" xfId="0" applyFont="1" applyFill="1" applyBorder="1"/>
    <xf numFmtId="0" fontId="1" fillId="10" borderId="71" xfId="0" applyFont="1" applyFill="1" applyBorder="1"/>
    <xf numFmtId="0" fontId="1" fillId="8" borderId="71" xfId="0" applyFont="1" applyFill="1" applyBorder="1"/>
    <xf numFmtId="0" fontId="1" fillId="10" borderId="72" xfId="0" applyFont="1" applyFill="1" applyBorder="1"/>
    <xf numFmtId="16" fontId="0" fillId="0" borderId="0" xfId="0" applyNumberFormat="1" applyFont="1"/>
    <xf numFmtId="0" fontId="0" fillId="0" borderId="27" xfId="0" applyFont="1" applyBorder="1"/>
    <xf numFmtId="0" fontId="14" fillId="0" borderId="2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/>
    </xf>
    <xf numFmtId="0" fontId="0" fillId="0" borderId="28" xfId="0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393 Spec</a:t>
            </a:r>
          </a:p>
        </c:rich>
      </c:tx>
    </c:title>
    <c:plotArea>
      <c:layout>
        <c:manualLayout>
          <c:xMode val="edge"/>
          <c:yMode val="edge"/>
          <c:x val="8.43E-2"/>
          <c:y val="7.6920000000000002E-2"/>
          <c:w val="0.84474000000000182"/>
          <c:h val="0.83671000000000062"/>
        </c:manualLayout>
      </c:layout>
      <c:lineChart>
        <c:grouping val="standard"/>
        <c:varyColors val="1"/>
        <c:ser>
          <c:idx val="0"/>
          <c:order val="0"/>
          <c:tx>
            <c:strRef>
              <c:f>Motor303Spec!$B$2</c:f>
              <c:strCache>
                <c:ptCount val="1"/>
                <c:pt idx="0">
                  <c:v>Speed</c:v>
                </c:pt>
              </c:strCache>
            </c:strRef>
          </c:tx>
          <c:spPr>
            <a:ln w="50800" cmpd="sng">
              <a:solidFill>
                <a:srgbClr val="4684EE"/>
              </a:solidFill>
            </a:ln>
          </c:spPr>
          <c:marker>
            <c:symbol val="circle"/>
            <c:size val="10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 i="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Motor303Spec!$A$3:$A$24</c:f>
              <c:strCache>
                <c:ptCount val="22"/>
                <c:pt idx="0">
                  <c:v>Nm</c:v>
                </c:pt>
                <c:pt idx="1">
                  <c:v>1.67</c:v>
                </c:pt>
                <c:pt idx="2">
                  <c:v>1.59</c:v>
                </c:pt>
                <c:pt idx="3">
                  <c:v>1.50</c:v>
                </c:pt>
                <c:pt idx="4">
                  <c:v>1.42</c:v>
                </c:pt>
                <c:pt idx="5">
                  <c:v>1.34</c:v>
                </c:pt>
                <c:pt idx="6">
                  <c:v>1.25</c:v>
                </c:pt>
                <c:pt idx="7">
                  <c:v>1.17</c:v>
                </c:pt>
                <c:pt idx="8">
                  <c:v>1.09</c:v>
                </c:pt>
                <c:pt idx="9">
                  <c:v>1.00</c:v>
                </c:pt>
                <c:pt idx="10">
                  <c:v>0.92</c:v>
                </c:pt>
                <c:pt idx="11">
                  <c:v>0.84</c:v>
                </c:pt>
                <c:pt idx="12">
                  <c:v>0.75</c:v>
                </c:pt>
                <c:pt idx="13">
                  <c:v>0.67</c:v>
                </c:pt>
                <c:pt idx="14">
                  <c:v>0.58</c:v>
                </c:pt>
                <c:pt idx="15">
                  <c:v>0.50</c:v>
                </c:pt>
                <c:pt idx="16">
                  <c:v>0.42</c:v>
                </c:pt>
                <c:pt idx="17">
                  <c:v>0.33</c:v>
                </c:pt>
                <c:pt idx="18">
                  <c:v>0.25</c:v>
                </c:pt>
                <c:pt idx="19">
                  <c:v>0.17</c:v>
                </c:pt>
                <c:pt idx="20">
                  <c:v>0.08</c:v>
                </c:pt>
                <c:pt idx="21">
                  <c:v>0.00</c:v>
                </c:pt>
              </c:strCache>
            </c:strRef>
          </c:cat>
          <c:val>
            <c:numRef>
              <c:f>Motor303Spec!$B$3:$B$24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Motor303Spec!$G$2</c:f>
              <c:strCache>
                <c:ptCount val="1"/>
                <c:pt idx="0">
                  <c:v>Efficency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 i="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Motor303Spec!$A$3:$A$24</c:f>
              <c:strCache>
                <c:ptCount val="22"/>
                <c:pt idx="0">
                  <c:v>Nm</c:v>
                </c:pt>
                <c:pt idx="1">
                  <c:v>1.67</c:v>
                </c:pt>
                <c:pt idx="2">
                  <c:v>1.59</c:v>
                </c:pt>
                <c:pt idx="3">
                  <c:v>1.50</c:v>
                </c:pt>
                <c:pt idx="4">
                  <c:v>1.42</c:v>
                </c:pt>
                <c:pt idx="5">
                  <c:v>1.34</c:v>
                </c:pt>
                <c:pt idx="6">
                  <c:v>1.25</c:v>
                </c:pt>
                <c:pt idx="7">
                  <c:v>1.17</c:v>
                </c:pt>
                <c:pt idx="8">
                  <c:v>1.09</c:v>
                </c:pt>
                <c:pt idx="9">
                  <c:v>1.00</c:v>
                </c:pt>
                <c:pt idx="10">
                  <c:v>0.92</c:v>
                </c:pt>
                <c:pt idx="11">
                  <c:v>0.84</c:v>
                </c:pt>
                <c:pt idx="12">
                  <c:v>0.75</c:v>
                </c:pt>
                <c:pt idx="13">
                  <c:v>0.67</c:v>
                </c:pt>
                <c:pt idx="14">
                  <c:v>0.58</c:v>
                </c:pt>
                <c:pt idx="15">
                  <c:v>0.50</c:v>
                </c:pt>
                <c:pt idx="16">
                  <c:v>0.42</c:v>
                </c:pt>
                <c:pt idx="17">
                  <c:v>0.33</c:v>
                </c:pt>
                <c:pt idx="18">
                  <c:v>0.25</c:v>
                </c:pt>
                <c:pt idx="19">
                  <c:v>0.17</c:v>
                </c:pt>
                <c:pt idx="20">
                  <c:v>0.08</c:v>
                </c:pt>
                <c:pt idx="21">
                  <c:v>0.00</c:v>
                </c:pt>
              </c:strCache>
            </c:strRef>
          </c:cat>
          <c:val>
            <c:numRef>
              <c:f>Motor303Spec!$G$3:$G$24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2.5261026622902993</c:v>
                </c:pt>
                <c:pt idx="3">
                  <c:v>5.0399516129032254</c:v>
                </c:pt>
                <c:pt idx="4">
                  <c:v>7.5394896593673977</c:v>
                </c:pt>
                <c:pt idx="5">
                  <c:v>10.022171821305843</c:v>
                </c:pt>
                <c:pt idx="6">
                  <c:v>12.484811643835615</c:v>
                </c:pt>
                <c:pt idx="7">
                  <c:v>14.923365497076023</c:v>
                </c:pt>
                <c:pt idx="8">
                  <c:v>17.332623563218398</c:v>
                </c:pt>
                <c:pt idx="9">
                  <c:v>19.705756756756756</c:v>
                </c:pt>
                <c:pt idx="10">
                  <c:v>22.033634615384617</c:v>
                </c:pt>
                <c:pt idx="11">
                  <c:v>24.303766666666668</c:v>
                </c:pt>
                <c:pt idx="12">
                  <c:v>26.498600220264318</c:v>
                </c:pt>
                <c:pt idx="13">
                  <c:v>28.592666666666666</c:v>
                </c:pt>
                <c:pt idx="14">
                  <c:v>30.547552025782693</c:v>
                </c:pt>
                <c:pt idx="15">
                  <c:v>32.302474683544311</c:v>
                </c:pt>
                <c:pt idx="16">
                  <c:v>33.755231481481488</c:v>
                </c:pt>
                <c:pt idx="17">
                  <c:v>34.719666666666669</c:v>
                </c:pt>
                <c:pt idx="18">
                  <c:v>34.817193820224716</c:v>
                </c:pt>
                <c:pt idx="19">
                  <c:v>33.141500000000001</c:v>
                </c:pt>
                <c:pt idx="20">
                  <c:v>26.847184108527134</c:v>
                </c:pt>
                <c:pt idx="21">
                  <c:v>0</c:v>
                </c:pt>
              </c:numCache>
            </c:numRef>
          </c:val>
          <c:smooth val="1"/>
        </c:ser>
        <c:marker val="1"/>
        <c:axId val="117626368"/>
        <c:axId val="117627904"/>
      </c:lineChart>
      <c:lineChart>
        <c:grouping val="standard"/>
        <c:varyColors val="1"/>
        <c:ser>
          <c:idx val="1"/>
          <c:order val="1"/>
          <c:tx>
            <c:strRef>
              <c:f>Motor303Spec!$D$2</c:f>
              <c:strCache>
                <c:ptCount val="1"/>
                <c:pt idx="0">
                  <c:v>Power Out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 i="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Motor303Spec!$A$3:$A$24</c:f>
              <c:strCache>
                <c:ptCount val="22"/>
                <c:pt idx="0">
                  <c:v>Nm</c:v>
                </c:pt>
                <c:pt idx="1">
                  <c:v>1.67</c:v>
                </c:pt>
                <c:pt idx="2">
                  <c:v>1.59</c:v>
                </c:pt>
                <c:pt idx="3">
                  <c:v>1.50</c:v>
                </c:pt>
                <c:pt idx="4">
                  <c:v>1.42</c:v>
                </c:pt>
                <c:pt idx="5">
                  <c:v>1.34</c:v>
                </c:pt>
                <c:pt idx="6">
                  <c:v>1.25</c:v>
                </c:pt>
                <c:pt idx="7">
                  <c:v>1.17</c:v>
                </c:pt>
                <c:pt idx="8">
                  <c:v>1.09</c:v>
                </c:pt>
                <c:pt idx="9">
                  <c:v>1.00</c:v>
                </c:pt>
                <c:pt idx="10">
                  <c:v>0.92</c:v>
                </c:pt>
                <c:pt idx="11">
                  <c:v>0.84</c:v>
                </c:pt>
                <c:pt idx="12">
                  <c:v>0.75</c:v>
                </c:pt>
                <c:pt idx="13">
                  <c:v>0.67</c:v>
                </c:pt>
                <c:pt idx="14">
                  <c:v>0.58</c:v>
                </c:pt>
                <c:pt idx="15">
                  <c:v>0.50</c:v>
                </c:pt>
                <c:pt idx="16">
                  <c:v>0.42</c:v>
                </c:pt>
                <c:pt idx="17">
                  <c:v>0.33</c:v>
                </c:pt>
                <c:pt idx="18">
                  <c:v>0.25</c:v>
                </c:pt>
                <c:pt idx="19">
                  <c:v>0.17</c:v>
                </c:pt>
                <c:pt idx="20">
                  <c:v>0.08</c:v>
                </c:pt>
                <c:pt idx="21">
                  <c:v>0.00</c:v>
                </c:pt>
              </c:strCache>
            </c:strRef>
          </c:cat>
          <c:val>
            <c:numRef>
              <c:f>Motor303Spec!$D$3:$D$24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0.83118882000000005</c:v>
                </c:pt>
                <c:pt idx="3">
                  <c:v>1.5748840799999999</c:v>
                </c:pt>
                <c:pt idx="4">
                  <c:v>2.2310857799999999</c:v>
                </c:pt>
                <c:pt idx="5">
                  <c:v>2.7997939200000004</c:v>
                </c:pt>
                <c:pt idx="6">
                  <c:v>3.2810085</c:v>
                </c:pt>
                <c:pt idx="7">
                  <c:v>3.6747295200000001</c:v>
                </c:pt>
                <c:pt idx="8">
                  <c:v>3.9809569800000011</c:v>
                </c:pt>
                <c:pt idx="9">
                  <c:v>4.1996908800000003</c:v>
                </c:pt>
                <c:pt idx="10">
                  <c:v>4.3309312200000001</c:v>
                </c:pt>
                <c:pt idx="11">
                  <c:v>4.3746780000000003</c:v>
                </c:pt>
                <c:pt idx="12">
                  <c:v>4.3309312200000001</c:v>
                </c:pt>
                <c:pt idx="13">
                  <c:v>4.1996908800000003</c:v>
                </c:pt>
                <c:pt idx="14">
                  <c:v>3.9809569800000002</c:v>
                </c:pt>
                <c:pt idx="15">
                  <c:v>3.6747295200000001</c:v>
                </c:pt>
                <c:pt idx="16">
                  <c:v>3.2810085</c:v>
                </c:pt>
                <c:pt idx="17">
                  <c:v>2.7997939200000004</c:v>
                </c:pt>
                <c:pt idx="18">
                  <c:v>2.2310857799999999</c:v>
                </c:pt>
                <c:pt idx="19">
                  <c:v>1.5748840800000001</c:v>
                </c:pt>
                <c:pt idx="20">
                  <c:v>0.83118882000000005</c:v>
                </c:pt>
                <c:pt idx="21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Motor303Spec!$E$2</c:f>
              <c:strCache>
                <c:ptCount val="1"/>
                <c:pt idx="0">
                  <c:v>Current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 i="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Motor303Spec!$A$3:$A$24</c:f>
              <c:strCache>
                <c:ptCount val="22"/>
                <c:pt idx="0">
                  <c:v>Nm</c:v>
                </c:pt>
                <c:pt idx="1">
                  <c:v>1.67</c:v>
                </c:pt>
                <c:pt idx="2">
                  <c:v>1.59</c:v>
                </c:pt>
                <c:pt idx="3">
                  <c:v>1.50</c:v>
                </c:pt>
                <c:pt idx="4">
                  <c:v>1.42</c:v>
                </c:pt>
                <c:pt idx="5">
                  <c:v>1.34</c:v>
                </c:pt>
                <c:pt idx="6">
                  <c:v>1.25</c:v>
                </c:pt>
                <c:pt idx="7">
                  <c:v>1.17</c:v>
                </c:pt>
                <c:pt idx="8">
                  <c:v>1.09</c:v>
                </c:pt>
                <c:pt idx="9">
                  <c:v>1.00</c:v>
                </c:pt>
                <c:pt idx="10">
                  <c:v>0.92</c:v>
                </c:pt>
                <c:pt idx="11">
                  <c:v>0.84</c:v>
                </c:pt>
                <c:pt idx="12">
                  <c:v>0.75</c:v>
                </c:pt>
                <c:pt idx="13">
                  <c:v>0.67</c:v>
                </c:pt>
                <c:pt idx="14">
                  <c:v>0.58</c:v>
                </c:pt>
                <c:pt idx="15">
                  <c:v>0.50</c:v>
                </c:pt>
                <c:pt idx="16">
                  <c:v>0.42</c:v>
                </c:pt>
                <c:pt idx="17">
                  <c:v>0.33</c:v>
                </c:pt>
                <c:pt idx="18">
                  <c:v>0.25</c:v>
                </c:pt>
                <c:pt idx="19">
                  <c:v>0.17</c:v>
                </c:pt>
                <c:pt idx="20">
                  <c:v>0.08</c:v>
                </c:pt>
                <c:pt idx="21">
                  <c:v>0.00</c:v>
                </c:pt>
              </c:strCache>
            </c:strRef>
          </c:cat>
          <c:val>
            <c:numRef>
              <c:f>Motor303Spec!$E$3:$E$24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4.8</c:v>
                </c:pt>
                <c:pt idx="2">
                  <c:v>4.5699999999999994</c:v>
                </c:pt>
                <c:pt idx="3">
                  <c:v>4.34</c:v>
                </c:pt>
                <c:pt idx="4">
                  <c:v>4.1099999999999994</c:v>
                </c:pt>
                <c:pt idx="5">
                  <c:v>3.88</c:v>
                </c:pt>
                <c:pt idx="6">
                  <c:v>3.65</c:v>
                </c:pt>
                <c:pt idx="7">
                  <c:v>3.42</c:v>
                </c:pt>
                <c:pt idx="8">
                  <c:v>3.19</c:v>
                </c:pt>
                <c:pt idx="9">
                  <c:v>2.96</c:v>
                </c:pt>
                <c:pt idx="10">
                  <c:v>2.73</c:v>
                </c:pt>
                <c:pt idx="11">
                  <c:v>2.5</c:v>
                </c:pt>
                <c:pt idx="12">
                  <c:v>2.27</c:v>
                </c:pt>
                <c:pt idx="13">
                  <c:v>2.04</c:v>
                </c:pt>
                <c:pt idx="14">
                  <c:v>1.8099999999999998</c:v>
                </c:pt>
                <c:pt idx="15">
                  <c:v>1.5799999999999998</c:v>
                </c:pt>
                <c:pt idx="16">
                  <c:v>1.3499999999999999</c:v>
                </c:pt>
                <c:pt idx="17">
                  <c:v>1.1199999999999999</c:v>
                </c:pt>
                <c:pt idx="18">
                  <c:v>0.8899999999999999</c:v>
                </c:pt>
                <c:pt idx="19">
                  <c:v>0.65999999999999992</c:v>
                </c:pt>
                <c:pt idx="20">
                  <c:v>0.43</c:v>
                </c:pt>
                <c:pt idx="21">
                  <c:v>0.2</c:v>
                </c:pt>
              </c:numCache>
            </c:numRef>
          </c:val>
          <c:smooth val="1"/>
        </c:ser>
        <c:marker val="1"/>
        <c:axId val="117511296"/>
        <c:axId val="117512832"/>
      </c:lineChart>
      <c:catAx>
        <c:axId val="117626368"/>
        <c:scaling>
          <c:orientation val="minMax"/>
        </c:scaling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117627904"/>
        <c:crosses val="autoZero"/>
        <c:auto val="1"/>
        <c:lblAlgn val="ctr"/>
        <c:lblOffset val="100"/>
        <c:noMultiLvlLbl val="1"/>
      </c:catAx>
      <c:valAx>
        <c:axId val="11762790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17626368"/>
        <c:crosses val="autoZero"/>
        <c:crossBetween val="between"/>
      </c:valAx>
      <c:catAx>
        <c:axId val="117511296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one"/>
        <c:crossAx val="117512832"/>
        <c:crosses val="autoZero"/>
        <c:auto val="1"/>
        <c:lblAlgn val="ctr"/>
        <c:lblOffset val="100"/>
        <c:noMultiLvlLbl val="1"/>
      </c:catAx>
      <c:valAx>
        <c:axId val="117512832"/>
        <c:scaling>
          <c:orientation val="minMax"/>
        </c:scaling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Draw</a:t>
                </a: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17511296"/>
        <c:crosses val="max"/>
        <c:crossBetween val="between"/>
      </c:valAx>
    </c:plotArea>
    <c:legend>
      <c:legendPos val="b"/>
    </c:legend>
    <c:plotVisOnly val="1"/>
    <c:dispBlanksAs val="zero"/>
    <c:showDLblsOverMax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v1_35deg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Trajectory!$K$27:$K$49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Trajectory!$M$27:$M$49</c:f>
              <c:numCache>
                <c:formatCode>0.00</c:formatCode>
                <c:ptCount val="23"/>
                <c:pt idx="0">
                  <c:v>0</c:v>
                </c:pt>
                <c:pt idx="1">
                  <c:v>0.66362545822947316</c:v>
                </c:pt>
                <c:pt idx="2">
                  <c:v>1.2540824988274175</c:v>
                </c:pt>
                <c:pt idx="3">
                  <c:v>1.7713711217938328</c:v>
                </c:pt>
                <c:pt idx="4">
                  <c:v>2.2154913271287198</c:v>
                </c:pt>
                <c:pt idx="5">
                  <c:v>2.5864431148320777</c:v>
                </c:pt>
                <c:pt idx="6">
                  <c:v>2.8842264849039063</c:v>
                </c:pt>
                <c:pt idx="7">
                  <c:v>3.1088414373442061</c:v>
                </c:pt>
                <c:pt idx="8">
                  <c:v>3.2602879721529785</c:v>
                </c:pt>
                <c:pt idx="9">
                  <c:v>3.3385660893302203</c:v>
                </c:pt>
                <c:pt idx="10">
                  <c:v>3.3436757888759345</c:v>
                </c:pt>
                <c:pt idx="11">
                  <c:v>3.2756170707901182</c:v>
                </c:pt>
                <c:pt idx="12">
                  <c:v>3.1343899350727749</c:v>
                </c:pt>
                <c:pt idx="13">
                  <c:v>3.0363382106022785</c:v>
                </c:pt>
                <c:pt idx="14">
                  <c:v>2.9199943817239027</c:v>
                </c:pt>
                <c:pt idx="15">
                  <c:v>2.7853584484376404</c:v>
                </c:pt>
                <c:pt idx="16">
                  <c:v>2.6324304107434986</c:v>
                </c:pt>
                <c:pt idx="17">
                  <c:v>2.2716980221315719</c:v>
                </c:pt>
                <c:pt idx="18">
                  <c:v>1.8377972158881128</c:v>
                </c:pt>
                <c:pt idx="19">
                  <c:v>1.3307279920131221</c:v>
                </c:pt>
                <c:pt idx="20">
                  <c:v>0.75049035050660517</c:v>
                </c:pt>
                <c:pt idx="21">
                  <c:v>9.7084291368559034E-2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v2_45deg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Trajectory!$K$27:$K$49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Trajectory!$O$27:$O$49</c:f>
              <c:numCache>
                <c:formatCode>0.00</c:formatCode>
                <c:ptCount val="23"/>
                <c:pt idx="0">
                  <c:v>0</c:v>
                </c:pt>
                <c:pt idx="1">
                  <c:v>1.0425407284322004</c:v>
                </c:pt>
                <c:pt idx="2">
                  <c:v>1.9489291331636422</c:v>
                </c:pt>
                <c:pt idx="3">
                  <c:v>2.7191652141943252</c:v>
                </c:pt>
                <c:pt idx="4">
                  <c:v>3.3532489715242497</c:v>
                </c:pt>
                <c:pt idx="5">
                  <c:v>3.851180405153416</c:v>
                </c:pt>
                <c:pt idx="6">
                  <c:v>4.212959515081824</c:v>
                </c:pt>
                <c:pt idx="7">
                  <c:v>4.4385863013094733</c:v>
                </c:pt>
                <c:pt idx="8">
                  <c:v>4.528060763836363</c:v>
                </c:pt>
                <c:pt idx="9">
                  <c:v>4.4813829026624949</c:v>
                </c:pt>
                <c:pt idx="10">
                  <c:v>4.2985527177878673</c:v>
                </c:pt>
                <c:pt idx="11">
                  <c:v>3.9795702092124836</c:v>
                </c:pt>
                <c:pt idx="12">
                  <c:v>3.5244353769363417</c:v>
                </c:pt>
                <c:pt idx="13">
                  <c:v>3.2458108394104861</c:v>
                </c:pt>
                <c:pt idx="14">
                  <c:v>2.9331482209594371</c:v>
                </c:pt>
                <c:pt idx="15">
                  <c:v>2.5864475215832039</c:v>
                </c:pt>
                <c:pt idx="16">
                  <c:v>2.2057087412817755</c:v>
                </c:pt>
                <c:pt idx="17">
                  <c:v>1.3421169379033533</c:v>
                </c:pt>
                <c:pt idx="18">
                  <c:v>0.3423728108241772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v3_55deg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Trajectory!$K$27:$K$49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Trajectory!$Q$27:$Q$49</c:f>
              <c:numCache>
                <c:formatCode>0.00</c:formatCode>
                <c:ptCount val="23"/>
                <c:pt idx="0">
                  <c:v>0</c:v>
                </c:pt>
                <c:pt idx="1">
                  <c:v>1.3355070227520325</c:v>
                </c:pt>
                <c:pt idx="2">
                  <c:v>2.4857184312481029</c:v>
                </c:pt>
                <c:pt idx="3">
                  <c:v>3.4506342254882121</c:v>
                </c:pt>
                <c:pt idx="4">
                  <c:v>4.2302544054723592</c:v>
                </c:pt>
                <c:pt idx="5">
                  <c:v>4.8245789712005438</c:v>
                </c:pt>
                <c:pt idx="6">
                  <c:v>5.2336079226727694</c:v>
                </c:pt>
                <c:pt idx="7">
                  <c:v>5.4573412598890263</c:v>
                </c:pt>
                <c:pt idx="8">
                  <c:v>5.4957789828493278</c:v>
                </c:pt>
                <c:pt idx="9">
                  <c:v>5.3489210915536622</c:v>
                </c:pt>
                <c:pt idx="10">
                  <c:v>5.0167675860020404</c:v>
                </c:pt>
                <c:pt idx="11">
                  <c:v>4.499318466194457</c:v>
                </c:pt>
                <c:pt idx="12">
                  <c:v>3.7965737321309141</c:v>
                </c:pt>
                <c:pt idx="13">
                  <c:v>3.3757155097531459</c:v>
                </c:pt>
                <c:pt idx="14">
                  <c:v>2.9085333838113994</c:v>
                </c:pt>
                <c:pt idx="15">
                  <c:v>2.3950273543056562</c:v>
                </c:pt>
                <c:pt idx="16">
                  <c:v>1.8351974212359199</c:v>
                </c:pt>
                <c:pt idx="17">
                  <c:v>0.57656584440448777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target_near_far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Trajectory!$K$27:$K$49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Trajectory!$R$27:$R$49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2.5</c:v>
                </c:pt>
                <c:pt idx="15" formatCode="General">
                  <c:v>2.5</c:v>
                </c:pt>
                <c:pt idx="16" formatCode="General">
                  <c:v>2.5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axId val="117725824"/>
        <c:axId val="117736192"/>
      </c:scatterChart>
      <c:valAx>
        <c:axId val="1177258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6192"/>
        <c:crosses val="autoZero"/>
        <c:crossBetween val="midCat"/>
      </c:valAx>
      <c:valAx>
        <c:axId val="117736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5</xdr:row>
      <xdr:rowOff>586740</xdr:rowOff>
    </xdr:from>
    <xdr:to>
      <xdr:col>15</xdr:col>
      <xdr:colOff>220980</xdr:colOff>
      <xdr:row>6</xdr:row>
      <xdr:rowOff>83820</xdr:rowOff>
    </xdr:to>
    <xdr:sp macro="" textlink="">
      <xdr:nvSpPr>
        <xdr:cNvPr id="2" name="Oval 1"/>
        <xdr:cNvSpPr/>
      </xdr:nvSpPr>
      <xdr:spPr>
        <a:xfrm>
          <a:off x="64008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16</xdr:col>
      <xdr:colOff>624840</xdr:colOff>
      <xdr:row>4</xdr:row>
      <xdr:rowOff>571500</xdr:rowOff>
    </xdr:from>
    <xdr:to>
      <xdr:col>17</xdr:col>
      <xdr:colOff>76200</xdr:colOff>
      <xdr:row>5</xdr:row>
      <xdr:rowOff>60960</xdr:rowOff>
    </xdr:to>
    <xdr:sp macro="" textlink="">
      <xdr:nvSpPr>
        <xdr:cNvPr id="3" name="Oval 2"/>
        <xdr:cNvSpPr/>
      </xdr:nvSpPr>
      <xdr:spPr>
        <a:xfrm>
          <a:off x="1943100" y="180594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16</xdr:col>
      <xdr:colOff>617220</xdr:colOff>
      <xdr:row>6</xdr:row>
      <xdr:rowOff>579120</xdr:rowOff>
    </xdr:from>
    <xdr:to>
      <xdr:col>17</xdr:col>
      <xdr:colOff>68580</xdr:colOff>
      <xdr:row>7</xdr:row>
      <xdr:rowOff>68580</xdr:rowOff>
    </xdr:to>
    <xdr:sp macro="" textlink="">
      <xdr:nvSpPr>
        <xdr:cNvPr id="4" name="Oval 3"/>
        <xdr:cNvSpPr/>
      </xdr:nvSpPr>
      <xdr:spPr>
        <a:xfrm>
          <a:off x="193548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18</xdr:col>
      <xdr:colOff>632460</xdr:colOff>
      <xdr:row>6</xdr:row>
      <xdr:rowOff>579120</xdr:rowOff>
    </xdr:from>
    <xdr:to>
      <xdr:col>19</xdr:col>
      <xdr:colOff>83820</xdr:colOff>
      <xdr:row>7</xdr:row>
      <xdr:rowOff>68580</xdr:rowOff>
    </xdr:to>
    <xdr:sp macro="" textlink="">
      <xdr:nvSpPr>
        <xdr:cNvPr id="5" name="Oval 4"/>
        <xdr:cNvSpPr/>
      </xdr:nvSpPr>
      <xdr:spPr>
        <a:xfrm>
          <a:off x="336804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18</xdr:col>
      <xdr:colOff>632460</xdr:colOff>
      <xdr:row>4</xdr:row>
      <xdr:rowOff>594360</xdr:rowOff>
    </xdr:from>
    <xdr:to>
      <xdr:col>19</xdr:col>
      <xdr:colOff>83820</xdr:colOff>
      <xdr:row>5</xdr:row>
      <xdr:rowOff>83820</xdr:rowOff>
    </xdr:to>
    <xdr:sp macro="" textlink="">
      <xdr:nvSpPr>
        <xdr:cNvPr id="6" name="Oval 5"/>
        <xdr:cNvSpPr/>
      </xdr:nvSpPr>
      <xdr:spPr>
        <a:xfrm>
          <a:off x="3368040" y="18288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17</xdr:col>
      <xdr:colOff>624840</xdr:colOff>
      <xdr:row>7</xdr:row>
      <xdr:rowOff>579120</xdr:rowOff>
    </xdr:from>
    <xdr:to>
      <xdr:col>18</xdr:col>
      <xdr:colOff>76200</xdr:colOff>
      <xdr:row>8</xdr:row>
      <xdr:rowOff>68580</xdr:rowOff>
    </xdr:to>
    <xdr:sp macro="" textlink="">
      <xdr:nvSpPr>
        <xdr:cNvPr id="7" name="Oval 6"/>
        <xdr:cNvSpPr/>
      </xdr:nvSpPr>
      <xdr:spPr>
        <a:xfrm>
          <a:off x="2651760" y="38481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17</xdr:col>
      <xdr:colOff>617220</xdr:colOff>
      <xdr:row>8</xdr:row>
      <xdr:rowOff>502920</xdr:rowOff>
    </xdr:from>
    <xdr:to>
      <xdr:col>18</xdr:col>
      <xdr:colOff>68580</xdr:colOff>
      <xdr:row>8</xdr:row>
      <xdr:rowOff>670560</xdr:rowOff>
    </xdr:to>
    <xdr:sp macro="" textlink="">
      <xdr:nvSpPr>
        <xdr:cNvPr id="8" name="Oval 7"/>
        <xdr:cNvSpPr/>
      </xdr:nvSpPr>
      <xdr:spPr>
        <a:xfrm>
          <a:off x="2644140" y="44500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20</xdr:col>
      <xdr:colOff>617220</xdr:colOff>
      <xdr:row>5</xdr:row>
      <xdr:rowOff>563880</xdr:rowOff>
    </xdr:from>
    <xdr:to>
      <xdr:col>21</xdr:col>
      <xdr:colOff>68580</xdr:colOff>
      <xdr:row>6</xdr:row>
      <xdr:rowOff>53340</xdr:rowOff>
    </xdr:to>
    <xdr:sp macro="" textlink="">
      <xdr:nvSpPr>
        <xdr:cNvPr id="9" name="Oval 8"/>
        <xdr:cNvSpPr/>
      </xdr:nvSpPr>
      <xdr:spPr>
        <a:xfrm>
          <a:off x="4770120" y="24765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17</xdr:col>
      <xdr:colOff>624840</xdr:colOff>
      <xdr:row>3</xdr:row>
      <xdr:rowOff>609600</xdr:rowOff>
    </xdr:from>
    <xdr:to>
      <xdr:col>18</xdr:col>
      <xdr:colOff>76200</xdr:colOff>
      <xdr:row>4</xdr:row>
      <xdr:rowOff>99060</xdr:rowOff>
    </xdr:to>
    <xdr:sp macro="" textlink="">
      <xdr:nvSpPr>
        <xdr:cNvPr id="10" name="Oval 9"/>
        <xdr:cNvSpPr/>
      </xdr:nvSpPr>
      <xdr:spPr>
        <a:xfrm>
          <a:off x="2651760" y="116586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17</xdr:col>
      <xdr:colOff>632460</xdr:colOff>
      <xdr:row>3</xdr:row>
      <xdr:rowOff>7620</xdr:rowOff>
    </xdr:from>
    <xdr:to>
      <xdr:col>18</xdr:col>
      <xdr:colOff>83820</xdr:colOff>
      <xdr:row>3</xdr:row>
      <xdr:rowOff>175260</xdr:rowOff>
    </xdr:to>
    <xdr:sp macro="" textlink="">
      <xdr:nvSpPr>
        <xdr:cNvPr id="11" name="Oval 10"/>
        <xdr:cNvSpPr/>
      </xdr:nvSpPr>
      <xdr:spPr>
        <a:xfrm>
          <a:off x="2659380" y="5638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19</xdr:col>
      <xdr:colOff>113219</xdr:colOff>
      <xdr:row>8</xdr:row>
      <xdr:rowOff>118375</xdr:rowOff>
    </xdr:from>
    <xdr:to>
      <xdr:col>19</xdr:col>
      <xdr:colOff>696314</xdr:colOff>
      <xdr:row>8</xdr:row>
      <xdr:rowOff>557200</xdr:rowOff>
    </xdr:to>
    <xdr:grpSp>
      <xdr:nvGrpSpPr>
        <xdr:cNvPr id="12" name="Group 11"/>
        <xdr:cNvGrpSpPr/>
      </xdr:nvGrpSpPr>
      <xdr:grpSpPr>
        <a:xfrm>
          <a:off x="13247328" y="4066920"/>
          <a:ext cx="583095" cy="438825"/>
          <a:chOff x="3526979" y="3882655"/>
          <a:chExt cx="583095" cy="438825"/>
        </a:xfrm>
      </xdr:grpSpPr>
      <xdr:sp macro="" textlink="">
        <xdr:nvSpPr>
          <xdr:cNvPr id="13" name="Rectangle 12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191520</xdr:colOff>
      <xdr:row>3</xdr:row>
      <xdr:rowOff>192197</xdr:rowOff>
    </xdr:from>
    <xdr:to>
      <xdr:col>17</xdr:col>
      <xdr:colOff>297543</xdr:colOff>
      <xdr:row>4</xdr:row>
      <xdr:rowOff>25120</xdr:rowOff>
    </xdr:to>
    <xdr:grpSp>
      <xdr:nvGrpSpPr>
        <xdr:cNvPr id="15" name="Group 14"/>
        <xdr:cNvGrpSpPr/>
      </xdr:nvGrpSpPr>
      <xdr:grpSpPr>
        <a:xfrm>
          <a:off x="9889702" y="746379"/>
          <a:ext cx="2128786" cy="511796"/>
          <a:chOff x="191520" y="565577"/>
          <a:chExt cx="2117703" cy="511103"/>
        </a:xfrm>
      </xdr:grpSpPr>
      <xdr:sp macro="" textlink="">
        <xdr:nvSpPr>
          <xdr:cNvPr id="16" name="Rectangle 15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rapezoid 16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19</xdr:col>
      <xdr:colOff>682400</xdr:colOff>
      <xdr:row>0</xdr:row>
      <xdr:rowOff>129540</xdr:rowOff>
    </xdr:from>
    <xdr:to>
      <xdr:col>20</xdr:col>
      <xdr:colOff>492463</xdr:colOff>
      <xdr:row>5</xdr:row>
      <xdr:rowOff>334623</xdr:rowOff>
    </xdr:to>
    <xdr:grpSp>
      <xdr:nvGrpSpPr>
        <xdr:cNvPr id="18" name="Group 17"/>
        <xdr:cNvGrpSpPr/>
      </xdr:nvGrpSpPr>
      <xdr:grpSpPr>
        <a:xfrm rot="5400000">
          <a:off x="13016327" y="929722"/>
          <a:ext cx="2117010" cy="516645"/>
          <a:chOff x="191520" y="565577"/>
          <a:chExt cx="2117703" cy="511103"/>
        </a:xfrm>
      </xdr:grpSpPr>
      <xdr:sp macro="" textlink="">
        <xdr:nvSpPr>
          <xdr:cNvPr id="19" name="Rectangle 18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Trapezoid 19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381000</xdr:colOff>
      <xdr:row>3</xdr:row>
      <xdr:rowOff>358140</xdr:rowOff>
    </xdr:from>
    <xdr:to>
      <xdr:col>19</xdr:col>
      <xdr:colOff>274320</xdr:colOff>
      <xdr:row>8</xdr:row>
      <xdr:rowOff>83820</xdr:rowOff>
    </xdr:to>
    <xdr:cxnSp macro="">
      <xdr:nvCxnSpPr>
        <xdr:cNvPr id="21" name="Straight Arrow Connector 20"/>
        <xdr:cNvCxnSpPr/>
      </xdr:nvCxnSpPr>
      <xdr:spPr>
        <a:xfrm flipH="1" flipV="1">
          <a:off x="990600" y="914400"/>
          <a:ext cx="2727960" cy="311658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154874</xdr:colOff>
      <xdr:row>8</xdr:row>
      <xdr:rowOff>61480</xdr:rowOff>
    </xdr:from>
    <xdr:to>
      <xdr:col>16</xdr:col>
      <xdr:colOff>593699</xdr:colOff>
      <xdr:row>8</xdr:row>
      <xdr:rowOff>644575</xdr:rowOff>
    </xdr:to>
    <xdr:grpSp>
      <xdr:nvGrpSpPr>
        <xdr:cNvPr id="24" name="Group 23"/>
        <xdr:cNvGrpSpPr/>
      </xdr:nvGrpSpPr>
      <xdr:grpSpPr>
        <a:xfrm rot="5400000">
          <a:off x="11097103" y="4082160"/>
          <a:ext cx="583095" cy="438825"/>
          <a:chOff x="3526979" y="3882655"/>
          <a:chExt cx="583095" cy="438825"/>
        </a:xfrm>
      </xdr:grpSpPr>
      <xdr:sp macro="" textlink="">
        <xdr:nvSpPr>
          <xdr:cNvPr id="25" name="Rectangle 24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28</xdr:col>
      <xdr:colOff>4220</xdr:colOff>
      <xdr:row>0</xdr:row>
      <xdr:rowOff>152400</xdr:rowOff>
    </xdr:from>
    <xdr:to>
      <xdr:col>28</xdr:col>
      <xdr:colOff>522943</xdr:colOff>
      <xdr:row>5</xdr:row>
      <xdr:rowOff>357483</xdr:rowOff>
    </xdr:to>
    <xdr:grpSp>
      <xdr:nvGrpSpPr>
        <xdr:cNvPr id="48" name="Group 47"/>
        <xdr:cNvGrpSpPr/>
      </xdr:nvGrpSpPr>
      <xdr:grpSpPr>
        <a:xfrm rot="5400000">
          <a:off x="18116532" y="951543"/>
          <a:ext cx="2117010" cy="518723"/>
          <a:chOff x="191520" y="565577"/>
          <a:chExt cx="2117703" cy="511103"/>
        </a:xfrm>
      </xdr:grpSpPr>
      <xdr:sp macro="" textlink="">
        <xdr:nvSpPr>
          <xdr:cNvPr id="49" name="Rectangle 48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Trapezoid 49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502920</xdr:colOff>
      <xdr:row>6</xdr:row>
      <xdr:rowOff>350520</xdr:rowOff>
    </xdr:from>
    <xdr:to>
      <xdr:col>19</xdr:col>
      <xdr:colOff>213360</xdr:colOff>
      <xdr:row>8</xdr:row>
      <xdr:rowOff>152400</xdr:rowOff>
    </xdr:to>
    <xdr:cxnSp macro="">
      <xdr:nvCxnSpPr>
        <xdr:cNvPr id="59" name="Straight Arrow Connector 58"/>
        <xdr:cNvCxnSpPr/>
      </xdr:nvCxnSpPr>
      <xdr:spPr>
        <a:xfrm rot="16200000" flipV="1">
          <a:off x="2514600" y="2956560"/>
          <a:ext cx="1158240" cy="11277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289560</xdr:colOff>
      <xdr:row>6</xdr:row>
      <xdr:rowOff>403860</xdr:rowOff>
    </xdr:from>
    <xdr:to>
      <xdr:col>17</xdr:col>
      <xdr:colOff>304800</xdr:colOff>
      <xdr:row>7</xdr:row>
      <xdr:rowOff>205740</xdr:rowOff>
    </xdr:to>
    <xdr:cxnSp macro="">
      <xdr:nvCxnSpPr>
        <xdr:cNvPr id="64" name="Straight Arrow Connector 63"/>
        <xdr:cNvCxnSpPr/>
      </xdr:nvCxnSpPr>
      <xdr:spPr>
        <a:xfrm rot="16200000" flipH="1">
          <a:off x="2084070" y="3227070"/>
          <a:ext cx="48006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350520</xdr:colOff>
      <xdr:row>7</xdr:row>
      <xdr:rowOff>205740</xdr:rowOff>
    </xdr:from>
    <xdr:to>
      <xdr:col>18</xdr:col>
      <xdr:colOff>182880</xdr:colOff>
      <xdr:row>8</xdr:row>
      <xdr:rowOff>144780</xdr:rowOff>
    </xdr:to>
    <xdr:cxnSp macro="">
      <xdr:nvCxnSpPr>
        <xdr:cNvPr id="72" name="Straight Arrow Connector 71"/>
        <xdr:cNvCxnSpPr/>
      </xdr:nvCxnSpPr>
      <xdr:spPr>
        <a:xfrm rot="16200000" flipH="1">
          <a:off x="2339340" y="3512820"/>
          <a:ext cx="617220" cy="5410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701041</xdr:colOff>
      <xdr:row>8</xdr:row>
      <xdr:rowOff>213270</xdr:rowOff>
    </xdr:from>
    <xdr:to>
      <xdr:col>18</xdr:col>
      <xdr:colOff>224903</xdr:colOff>
      <xdr:row>8</xdr:row>
      <xdr:rowOff>548639</xdr:rowOff>
    </xdr:to>
    <xdr:cxnSp macro="">
      <xdr:nvCxnSpPr>
        <xdr:cNvPr id="74" name="Straight Arrow Connector 73"/>
        <xdr:cNvCxnSpPr>
          <a:stCxn id="82" idx="1"/>
        </xdr:cNvCxnSpPr>
      </xdr:nvCxnSpPr>
      <xdr:spPr>
        <a:xfrm rot="5400000">
          <a:off x="2676537" y="4211854"/>
          <a:ext cx="335369" cy="232522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142694</xdr:colOff>
      <xdr:row>7</xdr:row>
      <xdr:rowOff>92828</xdr:rowOff>
    </xdr:from>
    <xdr:to>
      <xdr:col>18</xdr:col>
      <xdr:colOff>369346</xdr:colOff>
      <xdr:row>7</xdr:row>
      <xdr:rowOff>261018</xdr:rowOff>
    </xdr:to>
    <xdr:sp macro="" textlink="">
      <xdr:nvSpPr>
        <xdr:cNvPr id="76" name="TextBox 75"/>
        <xdr:cNvSpPr txBox="1"/>
      </xdr:nvSpPr>
      <xdr:spPr>
        <a:xfrm rot="16623979">
          <a:off x="2907505" y="333257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X1</a:t>
          </a:r>
        </a:p>
      </xdr:txBody>
    </xdr:sp>
    <xdr:clientData/>
  </xdr:twoCellAnchor>
  <xdr:twoCellAnchor>
    <xdr:from>
      <xdr:col>17</xdr:col>
      <xdr:colOff>203654</xdr:colOff>
      <xdr:row>6</xdr:row>
      <xdr:rowOff>496688</xdr:rowOff>
    </xdr:from>
    <xdr:to>
      <xdr:col>17</xdr:col>
      <xdr:colOff>430306</xdr:colOff>
      <xdr:row>6</xdr:row>
      <xdr:rowOff>664878</xdr:rowOff>
    </xdr:to>
    <xdr:sp macro="" textlink="">
      <xdr:nvSpPr>
        <xdr:cNvPr id="77" name="TextBox 76"/>
        <xdr:cNvSpPr txBox="1"/>
      </xdr:nvSpPr>
      <xdr:spPr>
        <a:xfrm rot="16623979">
          <a:off x="2259805" y="305825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X2</a:t>
          </a:r>
        </a:p>
      </xdr:txBody>
    </xdr:sp>
    <xdr:clientData/>
  </xdr:twoCellAnchor>
  <xdr:twoCellAnchor>
    <xdr:from>
      <xdr:col>17</xdr:col>
      <xdr:colOff>386533</xdr:colOff>
      <xdr:row>7</xdr:row>
      <xdr:rowOff>298567</xdr:rowOff>
    </xdr:from>
    <xdr:to>
      <xdr:col>17</xdr:col>
      <xdr:colOff>613185</xdr:colOff>
      <xdr:row>7</xdr:row>
      <xdr:rowOff>466757</xdr:rowOff>
    </xdr:to>
    <xdr:sp macro="" textlink="">
      <xdr:nvSpPr>
        <xdr:cNvPr id="78" name="TextBox 77"/>
        <xdr:cNvSpPr txBox="1"/>
      </xdr:nvSpPr>
      <xdr:spPr>
        <a:xfrm rot="16623979">
          <a:off x="2442684" y="3538316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X3</a:t>
          </a:r>
        </a:p>
      </xdr:txBody>
    </xdr:sp>
    <xdr:clientData/>
  </xdr:twoCellAnchor>
  <xdr:twoCellAnchor>
    <xdr:from>
      <xdr:col>17</xdr:col>
      <xdr:colOff>609601</xdr:colOff>
      <xdr:row>8</xdr:row>
      <xdr:rowOff>228600</xdr:rowOff>
    </xdr:from>
    <xdr:to>
      <xdr:col>18</xdr:col>
      <xdr:colOff>127593</xdr:colOff>
      <xdr:row>8</xdr:row>
      <xdr:rowOff>396790</xdr:rowOff>
    </xdr:to>
    <xdr:sp macro="" textlink="">
      <xdr:nvSpPr>
        <xdr:cNvPr id="79" name="TextBox 78"/>
        <xdr:cNvSpPr txBox="1"/>
      </xdr:nvSpPr>
      <xdr:spPr>
        <a:xfrm rot="16623979">
          <a:off x="2665752" y="4146529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X4</a:t>
          </a:r>
        </a:p>
      </xdr:txBody>
    </xdr:sp>
    <xdr:clientData/>
  </xdr:twoCellAnchor>
  <xdr:twoCellAnchor>
    <xdr:from>
      <xdr:col>17</xdr:col>
      <xdr:colOff>297180</xdr:colOff>
      <xdr:row>6</xdr:row>
      <xdr:rowOff>205739</xdr:rowOff>
    </xdr:from>
    <xdr:to>
      <xdr:col>17</xdr:col>
      <xdr:colOff>523832</xdr:colOff>
      <xdr:row>6</xdr:row>
      <xdr:rowOff>373929</xdr:rowOff>
    </xdr:to>
    <xdr:sp macro="" textlink="">
      <xdr:nvSpPr>
        <xdr:cNvPr id="80" name="TextBox 79"/>
        <xdr:cNvSpPr txBox="1"/>
      </xdr:nvSpPr>
      <xdr:spPr>
        <a:xfrm rot="16623979">
          <a:off x="2353331" y="2767308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R1</a:t>
          </a:r>
        </a:p>
      </xdr:txBody>
    </xdr:sp>
    <xdr:clientData/>
  </xdr:twoCellAnchor>
  <xdr:twoCellAnchor>
    <xdr:from>
      <xdr:col>17</xdr:col>
      <xdr:colOff>175260</xdr:colOff>
      <xdr:row>7</xdr:row>
      <xdr:rowOff>99059</xdr:rowOff>
    </xdr:from>
    <xdr:to>
      <xdr:col>17</xdr:col>
      <xdr:colOff>401912</xdr:colOff>
      <xdr:row>7</xdr:row>
      <xdr:rowOff>267249</xdr:rowOff>
    </xdr:to>
    <xdr:sp macro="" textlink="">
      <xdr:nvSpPr>
        <xdr:cNvPr id="81" name="TextBox 80"/>
        <xdr:cNvSpPr txBox="1"/>
      </xdr:nvSpPr>
      <xdr:spPr>
        <a:xfrm rot="16623979">
          <a:off x="2231411" y="3338808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R2</a:t>
          </a:r>
        </a:p>
      </xdr:txBody>
    </xdr:sp>
    <xdr:clientData/>
  </xdr:twoCellAnchor>
  <xdr:twoCellAnchor>
    <xdr:from>
      <xdr:col>18</xdr:col>
      <xdr:colOff>121921</xdr:colOff>
      <xdr:row>8</xdr:row>
      <xdr:rowOff>45720</xdr:rowOff>
    </xdr:from>
    <xdr:to>
      <xdr:col>18</xdr:col>
      <xdr:colOff>348573</xdr:colOff>
      <xdr:row>8</xdr:row>
      <xdr:rowOff>213910</xdr:rowOff>
    </xdr:to>
    <xdr:sp macro="" textlink="">
      <xdr:nvSpPr>
        <xdr:cNvPr id="82" name="TextBox 81"/>
        <xdr:cNvSpPr txBox="1"/>
      </xdr:nvSpPr>
      <xdr:spPr>
        <a:xfrm rot="16623979">
          <a:off x="2886732" y="3963649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R3</a:t>
          </a:r>
        </a:p>
      </xdr:txBody>
    </xdr:sp>
    <xdr:clientData/>
  </xdr:twoCellAnchor>
  <xdr:twoCellAnchor>
    <xdr:from>
      <xdr:col>8</xdr:col>
      <xdr:colOff>30480</xdr:colOff>
      <xdr:row>5</xdr:row>
      <xdr:rowOff>586740</xdr:rowOff>
    </xdr:from>
    <xdr:to>
      <xdr:col>8</xdr:col>
      <xdr:colOff>220980</xdr:colOff>
      <xdr:row>6</xdr:row>
      <xdr:rowOff>83820</xdr:rowOff>
    </xdr:to>
    <xdr:sp macro="" textlink="">
      <xdr:nvSpPr>
        <xdr:cNvPr id="85" name="Oval 84"/>
        <xdr:cNvSpPr/>
      </xdr:nvSpPr>
      <xdr:spPr>
        <a:xfrm>
          <a:off x="551688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9</xdr:col>
      <xdr:colOff>624840</xdr:colOff>
      <xdr:row>4</xdr:row>
      <xdr:rowOff>571500</xdr:rowOff>
    </xdr:from>
    <xdr:to>
      <xdr:col>10</xdr:col>
      <xdr:colOff>76200</xdr:colOff>
      <xdr:row>5</xdr:row>
      <xdr:rowOff>60960</xdr:rowOff>
    </xdr:to>
    <xdr:sp macro="" textlink="">
      <xdr:nvSpPr>
        <xdr:cNvPr id="86" name="Oval 85"/>
        <xdr:cNvSpPr/>
      </xdr:nvSpPr>
      <xdr:spPr>
        <a:xfrm>
          <a:off x="6819900" y="180594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9</xdr:col>
      <xdr:colOff>617220</xdr:colOff>
      <xdr:row>6</xdr:row>
      <xdr:rowOff>579120</xdr:rowOff>
    </xdr:from>
    <xdr:to>
      <xdr:col>10</xdr:col>
      <xdr:colOff>68580</xdr:colOff>
      <xdr:row>7</xdr:row>
      <xdr:rowOff>68580</xdr:rowOff>
    </xdr:to>
    <xdr:sp macro="" textlink="">
      <xdr:nvSpPr>
        <xdr:cNvPr id="87" name="Oval 86"/>
        <xdr:cNvSpPr/>
      </xdr:nvSpPr>
      <xdr:spPr>
        <a:xfrm>
          <a:off x="681228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11</xdr:col>
      <xdr:colOff>632460</xdr:colOff>
      <xdr:row>4</xdr:row>
      <xdr:rowOff>594360</xdr:rowOff>
    </xdr:from>
    <xdr:to>
      <xdr:col>12</xdr:col>
      <xdr:colOff>83820</xdr:colOff>
      <xdr:row>5</xdr:row>
      <xdr:rowOff>83820</xdr:rowOff>
    </xdr:to>
    <xdr:sp macro="" textlink="">
      <xdr:nvSpPr>
        <xdr:cNvPr id="89" name="Oval 88"/>
        <xdr:cNvSpPr/>
      </xdr:nvSpPr>
      <xdr:spPr>
        <a:xfrm>
          <a:off x="8244840" y="18288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10</xdr:col>
      <xdr:colOff>624840</xdr:colOff>
      <xdr:row>7</xdr:row>
      <xdr:rowOff>579120</xdr:rowOff>
    </xdr:from>
    <xdr:to>
      <xdr:col>11</xdr:col>
      <xdr:colOff>76200</xdr:colOff>
      <xdr:row>8</xdr:row>
      <xdr:rowOff>68580</xdr:rowOff>
    </xdr:to>
    <xdr:sp macro="" textlink="">
      <xdr:nvSpPr>
        <xdr:cNvPr id="90" name="Oval 89"/>
        <xdr:cNvSpPr/>
      </xdr:nvSpPr>
      <xdr:spPr>
        <a:xfrm>
          <a:off x="7528560" y="38481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10</xdr:col>
      <xdr:colOff>617220</xdr:colOff>
      <xdr:row>8</xdr:row>
      <xdr:rowOff>502920</xdr:rowOff>
    </xdr:from>
    <xdr:to>
      <xdr:col>11</xdr:col>
      <xdr:colOff>68580</xdr:colOff>
      <xdr:row>8</xdr:row>
      <xdr:rowOff>670560</xdr:rowOff>
    </xdr:to>
    <xdr:sp macro="" textlink="">
      <xdr:nvSpPr>
        <xdr:cNvPr id="91" name="Oval 90"/>
        <xdr:cNvSpPr/>
      </xdr:nvSpPr>
      <xdr:spPr>
        <a:xfrm>
          <a:off x="7520940" y="44500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13</xdr:col>
      <xdr:colOff>617220</xdr:colOff>
      <xdr:row>5</xdr:row>
      <xdr:rowOff>563880</xdr:rowOff>
    </xdr:from>
    <xdr:to>
      <xdr:col>14</xdr:col>
      <xdr:colOff>0</xdr:colOff>
      <xdr:row>6</xdr:row>
      <xdr:rowOff>53340</xdr:rowOff>
    </xdr:to>
    <xdr:sp macro="" textlink="">
      <xdr:nvSpPr>
        <xdr:cNvPr id="92" name="Oval 91"/>
        <xdr:cNvSpPr/>
      </xdr:nvSpPr>
      <xdr:spPr>
        <a:xfrm>
          <a:off x="9646920" y="24765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10</xdr:col>
      <xdr:colOff>624840</xdr:colOff>
      <xdr:row>3</xdr:row>
      <xdr:rowOff>609600</xdr:rowOff>
    </xdr:from>
    <xdr:to>
      <xdr:col>11</xdr:col>
      <xdr:colOff>76200</xdr:colOff>
      <xdr:row>4</xdr:row>
      <xdr:rowOff>99060</xdr:rowOff>
    </xdr:to>
    <xdr:sp macro="" textlink="">
      <xdr:nvSpPr>
        <xdr:cNvPr id="93" name="Oval 92"/>
        <xdr:cNvSpPr/>
      </xdr:nvSpPr>
      <xdr:spPr>
        <a:xfrm>
          <a:off x="7528560" y="116586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10</xdr:col>
      <xdr:colOff>632460</xdr:colOff>
      <xdr:row>3</xdr:row>
      <xdr:rowOff>7620</xdr:rowOff>
    </xdr:from>
    <xdr:to>
      <xdr:col>11</xdr:col>
      <xdr:colOff>83820</xdr:colOff>
      <xdr:row>3</xdr:row>
      <xdr:rowOff>175260</xdr:rowOff>
    </xdr:to>
    <xdr:sp macro="" textlink="">
      <xdr:nvSpPr>
        <xdr:cNvPr id="94" name="Oval 93"/>
        <xdr:cNvSpPr/>
      </xdr:nvSpPr>
      <xdr:spPr>
        <a:xfrm>
          <a:off x="7536180" y="5638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13</xdr:col>
      <xdr:colOff>37019</xdr:colOff>
      <xdr:row>7</xdr:row>
      <xdr:rowOff>80276</xdr:rowOff>
    </xdr:from>
    <xdr:to>
      <xdr:col>13</xdr:col>
      <xdr:colOff>635354</xdr:colOff>
      <xdr:row>7</xdr:row>
      <xdr:rowOff>519101</xdr:rowOff>
    </xdr:to>
    <xdr:grpSp>
      <xdr:nvGrpSpPr>
        <xdr:cNvPr id="95" name="Group 94"/>
        <xdr:cNvGrpSpPr/>
      </xdr:nvGrpSpPr>
      <xdr:grpSpPr>
        <a:xfrm rot="21239857">
          <a:off x="9028619" y="3349949"/>
          <a:ext cx="598335" cy="438825"/>
          <a:chOff x="3526979" y="3882655"/>
          <a:chExt cx="583095" cy="438825"/>
        </a:xfrm>
      </xdr:grpSpPr>
      <xdr:sp macro="" textlink="">
        <xdr:nvSpPr>
          <xdr:cNvPr id="96" name="Rectangle 95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0</xdr:colOff>
      <xdr:row>3</xdr:row>
      <xdr:rowOff>192197</xdr:rowOff>
    </xdr:from>
    <xdr:to>
      <xdr:col>10</xdr:col>
      <xdr:colOff>297543</xdr:colOff>
      <xdr:row>4</xdr:row>
      <xdr:rowOff>25120</xdr:rowOff>
    </xdr:to>
    <xdr:grpSp>
      <xdr:nvGrpSpPr>
        <xdr:cNvPr id="98" name="Group 97"/>
        <xdr:cNvGrpSpPr/>
      </xdr:nvGrpSpPr>
      <xdr:grpSpPr>
        <a:xfrm>
          <a:off x="5458691" y="746379"/>
          <a:ext cx="1710707" cy="511796"/>
          <a:chOff x="191520" y="565577"/>
          <a:chExt cx="2117703" cy="511103"/>
        </a:xfrm>
      </xdr:grpSpPr>
      <xdr:sp macro="" textlink="">
        <xdr:nvSpPr>
          <xdr:cNvPr id="99" name="Rectangle 98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0" name="Trapezoid 99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606200</xdr:colOff>
      <xdr:row>0</xdr:row>
      <xdr:rowOff>129540</xdr:rowOff>
    </xdr:from>
    <xdr:to>
      <xdr:col>13</xdr:col>
      <xdr:colOff>492463</xdr:colOff>
      <xdr:row>5</xdr:row>
      <xdr:rowOff>334623</xdr:rowOff>
    </xdr:to>
    <xdr:grpSp>
      <xdr:nvGrpSpPr>
        <xdr:cNvPr id="101" name="Group 100"/>
        <xdr:cNvGrpSpPr/>
      </xdr:nvGrpSpPr>
      <xdr:grpSpPr>
        <a:xfrm rot="5400000">
          <a:off x="8129136" y="891622"/>
          <a:ext cx="2117010" cy="592845"/>
          <a:chOff x="191520" y="565577"/>
          <a:chExt cx="2117703" cy="511103"/>
        </a:xfrm>
      </xdr:grpSpPr>
      <xdr:sp macro="" textlink="">
        <xdr:nvSpPr>
          <xdr:cNvPr id="102" name="Rectangle 101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Trapezoid 102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320040</xdr:colOff>
      <xdr:row>3</xdr:row>
      <xdr:rowOff>358141</xdr:rowOff>
    </xdr:from>
    <xdr:to>
      <xdr:col>13</xdr:col>
      <xdr:colOff>182756</xdr:colOff>
      <xdr:row>7</xdr:row>
      <xdr:rowOff>70833</xdr:rowOff>
    </xdr:to>
    <xdr:cxnSp macro="">
      <xdr:nvCxnSpPr>
        <xdr:cNvPr id="104" name="Straight Arrow Connector 103"/>
        <xdr:cNvCxnSpPr>
          <a:stCxn id="97" idx="1"/>
        </xdr:cNvCxnSpPr>
      </xdr:nvCxnSpPr>
      <xdr:spPr>
        <a:xfrm rot="10800000">
          <a:off x="929640" y="914401"/>
          <a:ext cx="3406016" cy="242541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154874</xdr:colOff>
      <xdr:row>8</xdr:row>
      <xdr:rowOff>61480</xdr:rowOff>
    </xdr:from>
    <xdr:to>
      <xdr:col>9</xdr:col>
      <xdr:colOff>593699</xdr:colOff>
      <xdr:row>8</xdr:row>
      <xdr:rowOff>644575</xdr:rowOff>
    </xdr:to>
    <xdr:grpSp>
      <xdr:nvGrpSpPr>
        <xdr:cNvPr id="105" name="Group 104"/>
        <xdr:cNvGrpSpPr/>
      </xdr:nvGrpSpPr>
      <xdr:grpSpPr>
        <a:xfrm rot="5400000">
          <a:off x="6248012" y="4082160"/>
          <a:ext cx="583095" cy="438825"/>
          <a:chOff x="3526979" y="3882655"/>
          <a:chExt cx="583095" cy="438825"/>
        </a:xfrm>
      </xdr:grpSpPr>
      <xdr:sp macro="" textlink="">
        <xdr:nvSpPr>
          <xdr:cNvPr id="106" name="Rectangle 105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7" name="Rectangle 106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114300</xdr:colOff>
      <xdr:row>6</xdr:row>
      <xdr:rowOff>175260</xdr:rowOff>
    </xdr:from>
    <xdr:to>
      <xdr:col>13</xdr:col>
      <xdr:colOff>205740</xdr:colOff>
      <xdr:row>7</xdr:row>
      <xdr:rowOff>91440</xdr:rowOff>
    </xdr:to>
    <xdr:cxnSp macro="">
      <xdr:nvCxnSpPr>
        <xdr:cNvPr id="108" name="Straight Arrow Connector 107"/>
        <xdr:cNvCxnSpPr/>
      </xdr:nvCxnSpPr>
      <xdr:spPr>
        <a:xfrm rot="10800000">
          <a:off x="3558540" y="2766060"/>
          <a:ext cx="800100" cy="5943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236220</xdr:colOff>
      <xdr:row>5</xdr:row>
      <xdr:rowOff>624840</xdr:rowOff>
    </xdr:from>
    <xdr:to>
      <xdr:col>13</xdr:col>
      <xdr:colOff>548641</xdr:colOff>
      <xdr:row>5</xdr:row>
      <xdr:rowOff>632460</xdr:rowOff>
    </xdr:to>
    <xdr:cxnSp macro="">
      <xdr:nvCxnSpPr>
        <xdr:cNvPr id="111" name="Straight Arrow Connector 110"/>
        <xdr:cNvCxnSpPr/>
      </xdr:nvCxnSpPr>
      <xdr:spPr>
        <a:xfrm flipV="1">
          <a:off x="3680460" y="2537460"/>
          <a:ext cx="1021081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409395</xdr:colOff>
      <xdr:row>6</xdr:row>
      <xdr:rowOff>420488</xdr:rowOff>
    </xdr:from>
    <xdr:to>
      <xdr:col>12</xdr:col>
      <xdr:colOff>636047</xdr:colOff>
      <xdr:row>6</xdr:row>
      <xdr:rowOff>588678</xdr:rowOff>
    </xdr:to>
    <xdr:sp macro="" textlink="">
      <xdr:nvSpPr>
        <xdr:cNvPr id="112" name="TextBox 111"/>
        <xdr:cNvSpPr txBox="1"/>
      </xdr:nvSpPr>
      <xdr:spPr>
        <a:xfrm rot="16623979">
          <a:off x="3882866" y="298205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X1</a:t>
          </a:r>
        </a:p>
      </xdr:txBody>
    </xdr:sp>
    <xdr:clientData/>
  </xdr:twoCellAnchor>
  <xdr:twoCellAnchor>
    <xdr:from>
      <xdr:col>12</xdr:col>
      <xdr:colOff>569414</xdr:colOff>
      <xdr:row>5</xdr:row>
      <xdr:rowOff>550028</xdr:rowOff>
    </xdr:from>
    <xdr:to>
      <xdr:col>13</xdr:col>
      <xdr:colOff>87406</xdr:colOff>
      <xdr:row>6</xdr:row>
      <xdr:rowOff>40038</xdr:rowOff>
    </xdr:to>
    <xdr:sp macro="" textlink="">
      <xdr:nvSpPr>
        <xdr:cNvPr id="113" name="TextBox 112"/>
        <xdr:cNvSpPr txBox="1"/>
      </xdr:nvSpPr>
      <xdr:spPr>
        <a:xfrm rot="16623979">
          <a:off x="4042885" y="243341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X2</a:t>
          </a:r>
        </a:p>
      </xdr:txBody>
    </xdr:sp>
    <xdr:clientData/>
  </xdr:twoCellAnchor>
  <xdr:twoCellAnchor>
    <xdr:from>
      <xdr:col>11</xdr:col>
      <xdr:colOff>617221</xdr:colOff>
      <xdr:row>5</xdr:row>
      <xdr:rowOff>670559</xdr:rowOff>
    </xdr:from>
    <xdr:to>
      <xdr:col>12</xdr:col>
      <xdr:colOff>135213</xdr:colOff>
      <xdr:row>6</xdr:row>
      <xdr:rowOff>160569</xdr:rowOff>
    </xdr:to>
    <xdr:sp macro="" textlink="">
      <xdr:nvSpPr>
        <xdr:cNvPr id="116" name="TextBox 115"/>
        <xdr:cNvSpPr txBox="1"/>
      </xdr:nvSpPr>
      <xdr:spPr>
        <a:xfrm rot="16623979">
          <a:off x="3382032" y="2553948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R1</a:t>
          </a:r>
        </a:p>
      </xdr:txBody>
    </xdr:sp>
    <xdr:clientData/>
  </xdr:twoCellAnchor>
  <xdr:twoCellAnchor>
    <xdr:from>
      <xdr:col>1</xdr:col>
      <xdr:colOff>30480</xdr:colOff>
      <xdr:row>5</xdr:row>
      <xdr:rowOff>586740</xdr:rowOff>
    </xdr:from>
    <xdr:to>
      <xdr:col>1</xdr:col>
      <xdr:colOff>220980</xdr:colOff>
      <xdr:row>6</xdr:row>
      <xdr:rowOff>83820</xdr:rowOff>
    </xdr:to>
    <xdr:sp macro="" textlink="">
      <xdr:nvSpPr>
        <xdr:cNvPr id="123" name="Oval 122"/>
        <xdr:cNvSpPr/>
      </xdr:nvSpPr>
      <xdr:spPr>
        <a:xfrm>
          <a:off x="1037844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2</xdr:col>
      <xdr:colOff>624840</xdr:colOff>
      <xdr:row>4</xdr:row>
      <xdr:rowOff>571500</xdr:rowOff>
    </xdr:from>
    <xdr:to>
      <xdr:col>3</xdr:col>
      <xdr:colOff>76200</xdr:colOff>
      <xdr:row>5</xdr:row>
      <xdr:rowOff>60960</xdr:rowOff>
    </xdr:to>
    <xdr:sp macro="" textlink="">
      <xdr:nvSpPr>
        <xdr:cNvPr id="124" name="Oval 123"/>
        <xdr:cNvSpPr/>
      </xdr:nvSpPr>
      <xdr:spPr>
        <a:xfrm>
          <a:off x="11681460" y="180594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</xdr:col>
      <xdr:colOff>617220</xdr:colOff>
      <xdr:row>6</xdr:row>
      <xdr:rowOff>579120</xdr:rowOff>
    </xdr:from>
    <xdr:to>
      <xdr:col>3</xdr:col>
      <xdr:colOff>68580</xdr:colOff>
      <xdr:row>7</xdr:row>
      <xdr:rowOff>68580</xdr:rowOff>
    </xdr:to>
    <xdr:sp macro="" textlink="">
      <xdr:nvSpPr>
        <xdr:cNvPr id="125" name="Oval 124"/>
        <xdr:cNvSpPr/>
      </xdr:nvSpPr>
      <xdr:spPr>
        <a:xfrm>
          <a:off x="1167384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4</xdr:col>
      <xdr:colOff>632460</xdr:colOff>
      <xdr:row>6</xdr:row>
      <xdr:rowOff>579120</xdr:rowOff>
    </xdr:from>
    <xdr:to>
      <xdr:col>5</xdr:col>
      <xdr:colOff>83820</xdr:colOff>
      <xdr:row>7</xdr:row>
      <xdr:rowOff>68580</xdr:rowOff>
    </xdr:to>
    <xdr:sp macro="" textlink="">
      <xdr:nvSpPr>
        <xdr:cNvPr id="126" name="Oval 125"/>
        <xdr:cNvSpPr/>
      </xdr:nvSpPr>
      <xdr:spPr>
        <a:xfrm>
          <a:off x="1310640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4</xdr:col>
      <xdr:colOff>632460</xdr:colOff>
      <xdr:row>4</xdr:row>
      <xdr:rowOff>594360</xdr:rowOff>
    </xdr:from>
    <xdr:to>
      <xdr:col>5</xdr:col>
      <xdr:colOff>83820</xdr:colOff>
      <xdr:row>5</xdr:row>
      <xdr:rowOff>83820</xdr:rowOff>
    </xdr:to>
    <xdr:sp macro="" textlink="">
      <xdr:nvSpPr>
        <xdr:cNvPr id="127" name="Oval 126"/>
        <xdr:cNvSpPr/>
      </xdr:nvSpPr>
      <xdr:spPr>
        <a:xfrm>
          <a:off x="13106400" y="18288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</xdr:col>
      <xdr:colOff>624840</xdr:colOff>
      <xdr:row>7</xdr:row>
      <xdr:rowOff>579120</xdr:rowOff>
    </xdr:from>
    <xdr:to>
      <xdr:col>4</xdr:col>
      <xdr:colOff>76200</xdr:colOff>
      <xdr:row>8</xdr:row>
      <xdr:rowOff>68580</xdr:rowOff>
    </xdr:to>
    <xdr:sp macro="" textlink="">
      <xdr:nvSpPr>
        <xdr:cNvPr id="128" name="Oval 127"/>
        <xdr:cNvSpPr/>
      </xdr:nvSpPr>
      <xdr:spPr>
        <a:xfrm>
          <a:off x="12390120" y="38481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</xdr:col>
      <xdr:colOff>617220</xdr:colOff>
      <xdr:row>8</xdr:row>
      <xdr:rowOff>502920</xdr:rowOff>
    </xdr:from>
    <xdr:to>
      <xdr:col>4</xdr:col>
      <xdr:colOff>68580</xdr:colOff>
      <xdr:row>8</xdr:row>
      <xdr:rowOff>670560</xdr:rowOff>
    </xdr:to>
    <xdr:sp macro="" textlink="">
      <xdr:nvSpPr>
        <xdr:cNvPr id="129" name="Oval 128"/>
        <xdr:cNvSpPr/>
      </xdr:nvSpPr>
      <xdr:spPr>
        <a:xfrm>
          <a:off x="12382500" y="44500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6</xdr:col>
      <xdr:colOff>617220</xdr:colOff>
      <xdr:row>5</xdr:row>
      <xdr:rowOff>563880</xdr:rowOff>
    </xdr:from>
    <xdr:to>
      <xdr:col>7</xdr:col>
      <xdr:colOff>68580</xdr:colOff>
      <xdr:row>6</xdr:row>
      <xdr:rowOff>53340</xdr:rowOff>
    </xdr:to>
    <xdr:sp macro="" textlink="">
      <xdr:nvSpPr>
        <xdr:cNvPr id="130" name="Oval 129"/>
        <xdr:cNvSpPr/>
      </xdr:nvSpPr>
      <xdr:spPr>
        <a:xfrm>
          <a:off x="14508480" y="24765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</xdr:col>
      <xdr:colOff>624840</xdr:colOff>
      <xdr:row>3</xdr:row>
      <xdr:rowOff>609600</xdr:rowOff>
    </xdr:from>
    <xdr:to>
      <xdr:col>4</xdr:col>
      <xdr:colOff>76200</xdr:colOff>
      <xdr:row>4</xdr:row>
      <xdr:rowOff>99060</xdr:rowOff>
    </xdr:to>
    <xdr:sp macro="" textlink="">
      <xdr:nvSpPr>
        <xdr:cNvPr id="131" name="Oval 130"/>
        <xdr:cNvSpPr/>
      </xdr:nvSpPr>
      <xdr:spPr>
        <a:xfrm>
          <a:off x="12390120" y="116586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632460</xdr:colOff>
      <xdr:row>3</xdr:row>
      <xdr:rowOff>7620</xdr:rowOff>
    </xdr:from>
    <xdr:to>
      <xdr:col>4</xdr:col>
      <xdr:colOff>83820</xdr:colOff>
      <xdr:row>3</xdr:row>
      <xdr:rowOff>175260</xdr:rowOff>
    </xdr:to>
    <xdr:sp macro="" textlink="">
      <xdr:nvSpPr>
        <xdr:cNvPr id="132" name="Oval 131"/>
        <xdr:cNvSpPr/>
      </xdr:nvSpPr>
      <xdr:spPr>
        <a:xfrm>
          <a:off x="12397740" y="5638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0</xdr:col>
      <xdr:colOff>191520</xdr:colOff>
      <xdr:row>3</xdr:row>
      <xdr:rowOff>192197</xdr:rowOff>
    </xdr:from>
    <xdr:to>
      <xdr:col>3</xdr:col>
      <xdr:colOff>297543</xdr:colOff>
      <xdr:row>4</xdr:row>
      <xdr:rowOff>25120</xdr:rowOff>
    </xdr:to>
    <xdr:grpSp>
      <xdr:nvGrpSpPr>
        <xdr:cNvPr id="136" name="Group 135"/>
        <xdr:cNvGrpSpPr/>
      </xdr:nvGrpSpPr>
      <xdr:grpSpPr>
        <a:xfrm>
          <a:off x="191520" y="746379"/>
          <a:ext cx="2128787" cy="511796"/>
          <a:chOff x="191520" y="565577"/>
          <a:chExt cx="2117703" cy="511103"/>
        </a:xfrm>
      </xdr:grpSpPr>
      <xdr:sp macro="" textlink="">
        <xdr:nvSpPr>
          <xdr:cNvPr id="137" name="Rectangle 136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8" name="Trapezoid 137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606200</xdr:colOff>
      <xdr:row>0</xdr:row>
      <xdr:rowOff>129540</xdr:rowOff>
    </xdr:from>
    <xdr:to>
      <xdr:col>6</xdr:col>
      <xdr:colOff>492463</xdr:colOff>
      <xdr:row>5</xdr:row>
      <xdr:rowOff>334623</xdr:rowOff>
    </xdr:to>
    <xdr:grpSp>
      <xdr:nvGrpSpPr>
        <xdr:cNvPr id="139" name="Group 138"/>
        <xdr:cNvGrpSpPr/>
      </xdr:nvGrpSpPr>
      <xdr:grpSpPr>
        <a:xfrm rot="5400000">
          <a:off x="3280045" y="891622"/>
          <a:ext cx="2117010" cy="592845"/>
          <a:chOff x="191520" y="565577"/>
          <a:chExt cx="2117703" cy="511103"/>
        </a:xfrm>
      </xdr:grpSpPr>
      <xdr:sp macro="" textlink="">
        <xdr:nvSpPr>
          <xdr:cNvPr id="140" name="Rectangle 139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Trapezoid 140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154874</xdr:colOff>
      <xdr:row>8</xdr:row>
      <xdr:rowOff>61480</xdr:rowOff>
    </xdr:from>
    <xdr:to>
      <xdr:col>2</xdr:col>
      <xdr:colOff>593699</xdr:colOff>
      <xdr:row>8</xdr:row>
      <xdr:rowOff>644575</xdr:rowOff>
    </xdr:to>
    <xdr:grpSp>
      <xdr:nvGrpSpPr>
        <xdr:cNvPr id="143" name="Group 142"/>
        <xdr:cNvGrpSpPr/>
      </xdr:nvGrpSpPr>
      <xdr:grpSpPr>
        <a:xfrm rot="5400000">
          <a:off x="1398921" y="4082160"/>
          <a:ext cx="583095" cy="438825"/>
          <a:chOff x="3526979" y="3882655"/>
          <a:chExt cx="583095" cy="438825"/>
        </a:xfrm>
      </xdr:grpSpPr>
      <xdr:sp macro="" textlink="">
        <xdr:nvSpPr>
          <xdr:cNvPr id="144" name="Rectangle 143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5" name="Rectangle 144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678180</xdr:colOff>
      <xdr:row>3</xdr:row>
      <xdr:rowOff>251460</xdr:rowOff>
    </xdr:from>
    <xdr:to>
      <xdr:col>3</xdr:col>
      <xdr:colOff>693420</xdr:colOff>
      <xdr:row>5</xdr:row>
      <xdr:rowOff>45720</xdr:rowOff>
    </xdr:to>
    <xdr:cxnSp macro="">
      <xdr:nvCxnSpPr>
        <xdr:cNvPr id="146" name="Straight Arrow Connector 145"/>
        <xdr:cNvCxnSpPr/>
      </xdr:nvCxnSpPr>
      <xdr:spPr>
        <a:xfrm rot="5400000" flipH="1" flipV="1">
          <a:off x="2137410" y="1375410"/>
          <a:ext cx="115062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3</xdr:row>
      <xdr:rowOff>175260</xdr:rowOff>
    </xdr:from>
    <xdr:to>
      <xdr:col>4</xdr:col>
      <xdr:colOff>137160</xdr:colOff>
      <xdr:row>3</xdr:row>
      <xdr:rowOff>655320</xdr:rowOff>
    </xdr:to>
    <xdr:cxnSp macro="">
      <xdr:nvCxnSpPr>
        <xdr:cNvPr id="147" name="Straight Arrow Connector 146"/>
        <xdr:cNvCxnSpPr/>
      </xdr:nvCxnSpPr>
      <xdr:spPr>
        <a:xfrm rot="5400000">
          <a:off x="2625090" y="963930"/>
          <a:ext cx="48006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3</xdr:row>
      <xdr:rowOff>571500</xdr:rowOff>
    </xdr:from>
    <xdr:to>
      <xdr:col>4</xdr:col>
      <xdr:colOff>137160</xdr:colOff>
      <xdr:row>4</xdr:row>
      <xdr:rowOff>15240</xdr:rowOff>
    </xdr:to>
    <xdr:cxnSp macro="">
      <xdr:nvCxnSpPr>
        <xdr:cNvPr id="148" name="Straight Arrow Connector 147"/>
        <xdr:cNvCxnSpPr/>
      </xdr:nvCxnSpPr>
      <xdr:spPr>
        <a:xfrm rot="10800000">
          <a:off x="1729740" y="1127760"/>
          <a:ext cx="1143000" cy="1219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538934</xdr:colOff>
      <xdr:row>4</xdr:row>
      <xdr:rowOff>115688</xdr:rowOff>
    </xdr:from>
    <xdr:to>
      <xdr:col>4</xdr:col>
      <xdr:colOff>56926</xdr:colOff>
      <xdr:row>4</xdr:row>
      <xdr:rowOff>283878</xdr:rowOff>
    </xdr:to>
    <xdr:sp macro="" textlink="">
      <xdr:nvSpPr>
        <xdr:cNvPr id="151" name="TextBox 150"/>
        <xdr:cNvSpPr txBox="1"/>
      </xdr:nvSpPr>
      <xdr:spPr>
        <a:xfrm rot="16623979">
          <a:off x="2595085" y="132089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X2</a:t>
          </a:r>
        </a:p>
      </xdr:txBody>
    </xdr:sp>
    <xdr:clientData/>
  </xdr:twoCellAnchor>
  <xdr:twoCellAnchor>
    <xdr:from>
      <xdr:col>4</xdr:col>
      <xdr:colOff>127453</xdr:colOff>
      <xdr:row>3</xdr:row>
      <xdr:rowOff>290948</xdr:rowOff>
    </xdr:from>
    <xdr:to>
      <xdr:col>4</xdr:col>
      <xdr:colOff>354105</xdr:colOff>
      <xdr:row>3</xdr:row>
      <xdr:rowOff>459138</xdr:rowOff>
    </xdr:to>
    <xdr:sp macro="" textlink="">
      <xdr:nvSpPr>
        <xdr:cNvPr id="152" name="TextBox 151"/>
        <xdr:cNvSpPr txBox="1"/>
      </xdr:nvSpPr>
      <xdr:spPr>
        <a:xfrm rot="16623979">
          <a:off x="2892264" y="81797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X3</a:t>
          </a:r>
        </a:p>
      </xdr:txBody>
    </xdr:sp>
    <xdr:clientData/>
  </xdr:twoCellAnchor>
  <xdr:twoCellAnchor>
    <xdr:from>
      <xdr:col>2</xdr:col>
      <xdr:colOff>411481</xdr:colOff>
      <xdr:row>3</xdr:row>
      <xdr:rowOff>373380</xdr:rowOff>
    </xdr:from>
    <xdr:to>
      <xdr:col>2</xdr:col>
      <xdr:colOff>638133</xdr:colOff>
      <xdr:row>3</xdr:row>
      <xdr:rowOff>541570</xdr:rowOff>
    </xdr:to>
    <xdr:sp macro="" textlink="">
      <xdr:nvSpPr>
        <xdr:cNvPr id="153" name="TextBox 152"/>
        <xdr:cNvSpPr txBox="1"/>
      </xdr:nvSpPr>
      <xdr:spPr>
        <a:xfrm rot="16623979">
          <a:off x="1758972" y="900409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X4</a:t>
          </a:r>
        </a:p>
      </xdr:txBody>
    </xdr:sp>
    <xdr:clientData/>
  </xdr:twoCellAnchor>
  <xdr:twoCellAnchor>
    <xdr:from>
      <xdr:col>4</xdr:col>
      <xdr:colOff>167641</xdr:colOff>
      <xdr:row>3</xdr:row>
      <xdr:rowOff>609599</xdr:rowOff>
    </xdr:from>
    <xdr:to>
      <xdr:col>4</xdr:col>
      <xdr:colOff>394293</xdr:colOff>
      <xdr:row>4</xdr:row>
      <xdr:rowOff>99609</xdr:rowOff>
    </xdr:to>
    <xdr:sp macro="" textlink="">
      <xdr:nvSpPr>
        <xdr:cNvPr id="155" name="TextBox 154"/>
        <xdr:cNvSpPr txBox="1"/>
      </xdr:nvSpPr>
      <xdr:spPr>
        <a:xfrm rot="16623979">
          <a:off x="2932452" y="1136628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R2</a:t>
          </a:r>
        </a:p>
      </xdr:txBody>
    </xdr:sp>
    <xdr:clientData/>
  </xdr:twoCellAnchor>
  <xdr:twoCellAnchor>
    <xdr:from>
      <xdr:col>6</xdr:col>
      <xdr:colOff>105599</xdr:colOff>
      <xdr:row>7</xdr:row>
      <xdr:rowOff>103135</xdr:rowOff>
    </xdr:from>
    <xdr:to>
      <xdr:col>6</xdr:col>
      <xdr:colOff>703934</xdr:colOff>
      <xdr:row>7</xdr:row>
      <xdr:rowOff>541960</xdr:rowOff>
    </xdr:to>
    <xdr:grpSp>
      <xdr:nvGrpSpPr>
        <xdr:cNvPr id="157" name="Group 156"/>
        <xdr:cNvGrpSpPr/>
      </xdr:nvGrpSpPr>
      <xdr:grpSpPr>
        <a:xfrm rot="21239857">
          <a:off x="4248108" y="3372808"/>
          <a:ext cx="598335" cy="438825"/>
          <a:chOff x="3526979" y="3882655"/>
          <a:chExt cx="583095" cy="438825"/>
        </a:xfrm>
      </xdr:grpSpPr>
      <xdr:sp macro="" textlink="">
        <xdr:nvSpPr>
          <xdr:cNvPr id="158" name="Rectangle 157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9" name="Rectangle 158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388620</xdr:colOff>
      <xdr:row>3</xdr:row>
      <xdr:rowOff>381000</xdr:rowOff>
    </xdr:from>
    <xdr:to>
      <xdr:col>6</xdr:col>
      <xdr:colOff>251336</xdr:colOff>
      <xdr:row>7</xdr:row>
      <xdr:rowOff>93692</xdr:rowOff>
    </xdr:to>
    <xdr:cxnSp macro="">
      <xdr:nvCxnSpPr>
        <xdr:cNvPr id="160" name="Straight Arrow Connector 159"/>
        <xdr:cNvCxnSpPr/>
      </xdr:nvCxnSpPr>
      <xdr:spPr>
        <a:xfrm rot="10800000">
          <a:off x="998220" y="937260"/>
          <a:ext cx="3406016" cy="242541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5</xdr:row>
      <xdr:rowOff>335281</xdr:rowOff>
    </xdr:from>
    <xdr:to>
      <xdr:col>6</xdr:col>
      <xdr:colOff>274320</xdr:colOff>
      <xdr:row>7</xdr:row>
      <xdr:rowOff>114300</xdr:rowOff>
    </xdr:to>
    <xdr:cxnSp macro="">
      <xdr:nvCxnSpPr>
        <xdr:cNvPr id="161" name="Straight Arrow Connector 160"/>
        <xdr:cNvCxnSpPr/>
      </xdr:nvCxnSpPr>
      <xdr:spPr>
        <a:xfrm rot="10800000">
          <a:off x="2849880" y="2247901"/>
          <a:ext cx="1577340" cy="11353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477975</xdr:colOff>
      <xdr:row>6</xdr:row>
      <xdr:rowOff>443347</xdr:rowOff>
    </xdr:from>
    <xdr:to>
      <xdr:col>5</xdr:col>
      <xdr:colOff>704627</xdr:colOff>
      <xdr:row>6</xdr:row>
      <xdr:rowOff>611537</xdr:rowOff>
    </xdr:to>
    <xdr:sp macro="" textlink="">
      <xdr:nvSpPr>
        <xdr:cNvPr id="162" name="TextBox 161"/>
        <xdr:cNvSpPr txBox="1"/>
      </xdr:nvSpPr>
      <xdr:spPr>
        <a:xfrm rot="16623979">
          <a:off x="3951446" y="3004916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X1</a:t>
          </a:r>
        </a:p>
      </xdr:txBody>
    </xdr:sp>
    <xdr:clientData/>
  </xdr:twoCellAnchor>
  <xdr:twoCellAnchor>
    <xdr:from>
      <xdr:col>3</xdr:col>
      <xdr:colOff>632461</xdr:colOff>
      <xdr:row>5</xdr:row>
      <xdr:rowOff>152399</xdr:rowOff>
    </xdr:from>
    <xdr:to>
      <xdr:col>4</xdr:col>
      <xdr:colOff>150453</xdr:colOff>
      <xdr:row>5</xdr:row>
      <xdr:rowOff>320589</xdr:rowOff>
    </xdr:to>
    <xdr:sp macro="" textlink="">
      <xdr:nvSpPr>
        <xdr:cNvPr id="163" name="TextBox 162"/>
        <xdr:cNvSpPr txBox="1"/>
      </xdr:nvSpPr>
      <xdr:spPr>
        <a:xfrm rot="16623979">
          <a:off x="2688612" y="2035788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R1</a:t>
          </a:r>
        </a:p>
      </xdr:txBody>
    </xdr:sp>
    <xdr:clientData/>
  </xdr:twoCellAnchor>
  <xdr:twoCellAnchor>
    <xdr:from>
      <xdr:col>17</xdr:col>
      <xdr:colOff>218894</xdr:colOff>
      <xdr:row>6</xdr:row>
      <xdr:rowOff>496688</xdr:rowOff>
    </xdr:from>
    <xdr:to>
      <xdr:col>17</xdr:col>
      <xdr:colOff>445546</xdr:colOff>
      <xdr:row>6</xdr:row>
      <xdr:rowOff>664878</xdr:rowOff>
    </xdr:to>
    <xdr:sp macro="" textlink="">
      <xdr:nvSpPr>
        <xdr:cNvPr id="167" name="TextBox 166"/>
        <xdr:cNvSpPr txBox="1"/>
      </xdr:nvSpPr>
      <xdr:spPr>
        <a:xfrm rot="16623979">
          <a:off x="11998165" y="305825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X2</a:t>
          </a:r>
        </a:p>
      </xdr:txBody>
    </xdr:sp>
    <xdr:clientData/>
  </xdr:twoCellAnchor>
  <xdr:twoCellAnchor>
    <xdr:from>
      <xdr:col>17</xdr:col>
      <xdr:colOff>401773</xdr:colOff>
      <xdr:row>7</xdr:row>
      <xdr:rowOff>298567</xdr:rowOff>
    </xdr:from>
    <xdr:to>
      <xdr:col>17</xdr:col>
      <xdr:colOff>628425</xdr:colOff>
      <xdr:row>7</xdr:row>
      <xdr:rowOff>466757</xdr:rowOff>
    </xdr:to>
    <xdr:sp macro="" textlink="">
      <xdr:nvSpPr>
        <xdr:cNvPr id="169" name="TextBox 168"/>
        <xdr:cNvSpPr txBox="1"/>
      </xdr:nvSpPr>
      <xdr:spPr>
        <a:xfrm rot="16623979">
          <a:off x="12181044" y="3538316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X3</a:t>
          </a:r>
        </a:p>
      </xdr:txBody>
    </xdr:sp>
    <xdr:clientData/>
  </xdr:twoCellAnchor>
  <xdr:twoCellAnchor>
    <xdr:from>
      <xdr:col>1</xdr:col>
      <xdr:colOff>30480</xdr:colOff>
      <xdr:row>20</xdr:row>
      <xdr:rowOff>586740</xdr:rowOff>
    </xdr:from>
    <xdr:to>
      <xdr:col>1</xdr:col>
      <xdr:colOff>220980</xdr:colOff>
      <xdr:row>21</xdr:row>
      <xdr:rowOff>83820</xdr:rowOff>
    </xdr:to>
    <xdr:sp macro="" textlink="">
      <xdr:nvSpPr>
        <xdr:cNvPr id="242" name="Oval 241"/>
        <xdr:cNvSpPr/>
      </xdr:nvSpPr>
      <xdr:spPr>
        <a:xfrm>
          <a:off x="64008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2</xdr:col>
      <xdr:colOff>624840</xdr:colOff>
      <xdr:row>19</xdr:row>
      <xdr:rowOff>571500</xdr:rowOff>
    </xdr:from>
    <xdr:to>
      <xdr:col>3</xdr:col>
      <xdr:colOff>76200</xdr:colOff>
      <xdr:row>20</xdr:row>
      <xdr:rowOff>60960</xdr:rowOff>
    </xdr:to>
    <xdr:sp macro="" textlink="">
      <xdr:nvSpPr>
        <xdr:cNvPr id="243" name="Oval 242"/>
        <xdr:cNvSpPr/>
      </xdr:nvSpPr>
      <xdr:spPr>
        <a:xfrm>
          <a:off x="1943100" y="180594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</xdr:col>
      <xdr:colOff>617220</xdr:colOff>
      <xdr:row>21</xdr:row>
      <xdr:rowOff>579120</xdr:rowOff>
    </xdr:from>
    <xdr:to>
      <xdr:col>3</xdr:col>
      <xdr:colOff>68580</xdr:colOff>
      <xdr:row>22</xdr:row>
      <xdr:rowOff>68580</xdr:rowOff>
    </xdr:to>
    <xdr:sp macro="" textlink="">
      <xdr:nvSpPr>
        <xdr:cNvPr id="244" name="Oval 243"/>
        <xdr:cNvSpPr/>
      </xdr:nvSpPr>
      <xdr:spPr>
        <a:xfrm>
          <a:off x="193548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4</xdr:col>
      <xdr:colOff>632460</xdr:colOff>
      <xdr:row>21</xdr:row>
      <xdr:rowOff>579120</xdr:rowOff>
    </xdr:from>
    <xdr:to>
      <xdr:col>5</xdr:col>
      <xdr:colOff>83820</xdr:colOff>
      <xdr:row>22</xdr:row>
      <xdr:rowOff>68580</xdr:rowOff>
    </xdr:to>
    <xdr:sp macro="" textlink="">
      <xdr:nvSpPr>
        <xdr:cNvPr id="245" name="Oval 244"/>
        <xdr:cNvSpPr/>
      </xdr:nvSpPr>
      <xdr:spPr>
        <a:xfrm>
          <a:off x="336804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4</xdr:col>
      <xdr:colOff>632460</xdr:colOff>
      <xdr:row>19</xdr:row>
      <xdr:rowOff>594360</xdr:rowOff>
    </xdr:from>
    <xdr:to>
      <xdr:col>5</xdr:col>
      <xdr:colOff>83820</xdr:colOff>
      <xdr:row>20</xdr:row>
      <xdr:rowOff>83820</xdr:rowOff>
    </xdr:to>
    <xdr:sp macro="" textlink="">
      <xdr:nvSpPr>
        <xdr:cNvPr id="246" name="Oval 245"/>
        <xdr:cNvSpPr/>
      </xdr:nvSpPr>
      <xdr:spPr>
        <a:xfrm>
          <a:off x="3368040" y="18288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</xdr:col>
      <xdr:colOff>624840</xdr:colOff>
      <xdr:row>22</xdr:row>
      <xdr:rowOff>579120</xdr:rowOff>
    </xdr:from>
    <xdr:to>
      <xdr:col>4</xdr:col>
      <xdr:colOff>76200</xdr:colOff>
      <xdr:row>23</xdr:row>
      <xdr:rowOff>68580</xdr:rowOff>
    </xdr:to>
    <xdr:sp macro="" textlink="">
      <xdr:nvSpPr>
        <xdr:cNvPr id="247" name="Oval 246"/>
        <xdr:cNvSpPr/>
      </xdr:nvSpPr>
      <xdr:spPr>
        <a:xfrm>
          <a:off x="2651760" y="38481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</xdr:col>
      <xdr:colOff>617220</xdr:colOff>
      <xdr:row>23</xdr:row>
      <xdr:rowOff>502920</xdr:rowOff>
    </xdr:from>
    <xdr:to>
      <xdr:col>4</xdr:col>
      <xdr:colOff>68580</xdr:colOff>
      <xdr:row>23</xdr:row>
      <xdr:rowOff>670560</xdr:rowOff>
    </xdr:to>
    <xdr:sp macro="" textlink="">
      <xdr:nvSpPr>
        <xdr:cNvPr id="248" name="Oval 247"/>
        <xdr:cNvSpPr/>
      </xdr:nvSpPr>
      <xdr:spPr>
        <a:xfrm>
          <a:off x="2644140" y="44500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6</xdr:col>
      <xdr:colOff>617220</xdr:colOff>
      <xdr:row>20</xdr:row>
      <xdr:rowOff>563880</xdr:rowOff>
    </xdr:from>
    <xdr:to>
      <xdr:col>7</xdr:col>
      <xdr:colOff>68580</xdr:colOff>
      <xdr:row>21</xdr:row>
      <xdr:rowOff>53340</xdr:rowOff>
    </xdr:to>
    <xdr:sp macro="" textlink="">
      <xdr:nvSpPr>
        <xdr:cNvPr id="249" name="Oval 248"/>
        <xdr:cNvSpPr/>
      </xdr:nvSpPr>
      <xdr:spPr>
        <a:xfrm>
          <a:off x="4770120" y="24765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</xdr:col>
      <xdr:colOff>624840</xdr:colOff>
      <xdr:row>18</xdr:row>
      <xdr:rowOff>609600</xdr:rowOff>
    </xdr:from>
    <xdr:to>
      <xdr:col>4</xdr:col>
      <xdr:colOff>76200</xdr:colOff>
      <xdr:row>19</xdr:row>
      <xdr:rowOff>99060</xdr:rowOff>
    </xdr:to>
    <xdr:sp macro="" textlink="">
      <xdr:nvSpPr>
        <xdr:cNvPr id="250" name="Oval 249"/>
        <xdr:cNvSpPr/>
      </xdr:nvSpPr>
      <xdr:spPr>
        <a:xfrm>
          <a:off x="2651760" y="116586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632460</xdr:colOff>
      <xdr:row>18</xdr:row>
      <xdr:rowOff>7620</xdr:rowOff>
    </xdr:from>
    <xdr:to>
      <xdr:col>4</xdr:col>
      <xdr:colOff>83820</xdr:colOff>
      <xdr:row>18</xdr:row>
      <xdr:rowOff>175260</xdr:rowOff>
    </xdr:to>
    <xdr:sp macro="" textlink="">
      <xdr:nvSpPr>
        <xdr:cNvPr id="251" name="Oval 250"/>
        <xdr:cNvSpPr/>
      </xdr:nvSpPr>
      <xdr:spPr>
        <a:xfrm>
          <a:off x="2659380" y="5638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0</xdr:col>
      <xdr:colOff>191520</xdr:colOff>
      <xdr:row>18</xdr:row>
      <xdr:rowOff>192197</xdr:rowOff>
    </xdr:from>
    <xdr:to>
      <xdr:col>3</xdr:col>
      <xdr:colOff>297543</xdr:colOff>
      <xdr:row>19</xdr:row>
      <xdr:rowOff>25120</xdr:rowOff>
    </xdr:to>
    <xdr:grpSp>
      <xdr:nvGrpSpPr>
        <xdr:cNvPr id="255" name="Group 254"/>
        <xdr:cNvGrpSpPr/>
      </xdr:nvGrpSpPr>
      <xdr:grpSpPr>
        <a:xfrm>
          <a:off x="191520" y="6468306"/>
          <a:ext cx="2128787" cy="511796"/>
          <a:chOff x="191520" y="565577"/>
          <a:chExt cx="2117703" cy="511103"/>
        </a:xfrm>
      </xdr:grpSpPr>
      <xdr:sp macro="" textlink="">
        <xdr:nvSpPr>
          <xdr:cNvPr id="256" name="Rectangle 255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7" name="Trapezoid 256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606200</xdr:colOff>
      <xdr:row>15</xdr:row>
      <xdr:rowOff>129540</xdr:rowOff>
    </xdr:from>
    <xdr:to>
      <xdr:col>6</xdr:col>
      <xdr:colOff>492463</xdr:colOff>
      <xdr:row>20</xdr:row>
      <xdr:rowOff>334623</xdr:rowOff>
    </xdr:to>
    <xdr:grpSp>
      <xdr:nvGrpSpPr>
        <xdr:cNvPr id="258" name="Group 257"/>
        <xdr:cNvGrpSpPr/>
      </xdr:nvGrpSpPr>
      <xdr:grpSpPr>
        <a:xfrm rot="5400000">
          <a:off x="3280044" y="6613550"/>
          <a:ext cx="2117011" cy="592845"/>
          <a:chOff x="191520" y="565577"/>
          <a:chExt cx="2117703" cy="511103"/>
        </a:xfrm>
      </xdr:grpSpPr>
      <xdr:sp macro="" textlink="">
        <xdr:nvSpPr>
          <xdr:cNvPr id="259" name="Rectangle 258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0" name="Trapezoid 259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154874</xdr:colOff>
      <xdr:row>23</xdr:row>
      <xdr:rowOff>61480</xdr:rowOff>
    </xdr:from>
    <xdr:to>
      <xdr:col>2</xdr:col>
      <xdr:colOff>593699</xdr:colOff>
      <xdr:row>23</xdr:row>
      <xdr:rowOff>644575</xdr:rowOff>
    </xdr:to>
    <xdr:grpSp>
      <xdr:nvGrpSpPr>
        <xdr:cNvPr id="262" name="Group 261"/>
        <xdr:cNvGrpSpPr/>
      </xdr:nvGrpSpPr>
      <xdr:grpSpPr>
        <a:xfrm rot="5400000">
          <a:off x="1398921" y="9804088"/>
          <a:ext cx="583095" cy="438825"/>
          <a:chOff x="3526979" y="3882655"/>
          <a:chExt cx="583095" cy="438825"/>
        </a:xfrm>
      </xdr:grpSpPr>
      <xdr:sp macro="" textlink="">
        <xdr:nvSpPr>
          <xdr:cNvPr id="263" name="Rectangle 262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4" name="Rectangle 263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53340</xdr:colOff>
      <xdr:row>22</xdr:row>
      <xdr:rowOff>358140</xdr:rowOff>
    </xdr:from>
    <xdr:to>
      <xdr:col>2</xdr:col>
      <xdr:colOff>99060</xdr:colOff>
      <xdr:row>22</xdr:row>
      <xdr:rowOff>601980</xdr:rowOff>
    </xdr:to>
    <xdr:cxnSp macro="">
      <xdr:nvCxnSpPr>
        <xdr:cNvPr id="265" name="Straight Arrow Connector 264"/>
        <xdr:cNvCxnSpPr/>
      </xdr:nvCxnSpPr>
      <xdr:spPr>
        <a:xfrm rot="16200000" flipV="1">
          <a:off x="1272540" y="9951720"/>
          <a:ext cx="243840" cy="457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22</xdr:row>
      <xdr:rowOff>441960</xdr:rowOff>
    </xdr:from>
    <xdr:to>
      <xdr:col>1</xdr:col>
      <xdr:colOff>541020</xdr:colOff>
      <xdr:row>22</xdr:row>
      <xdr:rowOff>472440</xdr:rowOff>
    </xdr:to>
    <xdr:cxnSp macro="">
      <xdr:nvCxnSpPr>
        <xdr:cNvPr id="266" name="Straight Arrow Connector 265"/>
        <xdr:cNvCxnSpPr/>
      </xdr:nvCxnSpPr>
      <xdr:spPr>
        <a:xfrm>
          <a:off x="617220" y="9936480"/>
          <a:ext cx="53340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20</xdr:row>
      <xdr:rowOff>601980</xdr:rowOff>
    </xdr:from>
    <xdr:to>
      <xdr:col>1</xdr:col>
      <xdr:colOff>563880</xdr:colOff>
      <xdr:row>22</xdr:row>
      <xdr:rowOff>220980</xdr:rowOff>
    </xdr:to>
    <xdr:cxnSp macro="">
      <xdr:nvCxnSpPr>
        <xdr:cNvPr id="267" name="Straight Arrow Connector 266"/>
        <xdr:cNvCxnSpPr/>
      </xdr:nvCxnSpPr>
      <xdr:spPr>
        <a:xfrm rot="16200000" flipV="1">
          <a:off x="662940" y="9204960"/>
          <a:ext cx="975360" cy="457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96974</xdr:colOff>
      <xdr:row>22</xdr:row>
      <xdr:rowOff>466208</xdr:rowOff>
    </xdr:from>
    <xdr:to>
      <xdr:col>1</xdr:col>
      <xdr:colOff>323626</xdr:colOff>
      <xdr:row>22</xdr:row>
      <xdr:rowOff>634398</xdr:rowOff>
    </xdr:to>
    <xdr:sp macro="" textlink="">
      <xdr:nvSpPr>
        <xdr:cNvPr id="268" name="TextBox 267"/>
        <xdr:cNvSpPr txBox="1"/>
      </xdr:nvSpPr>
      <xdr:spPr>
        <a:xfrm rot="16623979">
          <a:off x="735805" y="993149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X2</a:t>
          </a:r>
        </a:p>
      </xdr:txBody>
    </xdr:sp>
    <xdr:clientData/>
  </xdr:twoCellAnchor>
  <xdr:twoCellAnchor>
    <xdr:from>
      <xdr:col>2</xdr:col>
      <xdr:colOff>150313</xdr:colOff>
      <xdr:row>22</xdr:row>
      <xdr:rowOff>481448</xdr:rowOff>
    </xdr:from>
    <xdr:to>
      <xdr:col>2</xdr:col>
      <xdr:colOff>376965</xdr:colOff>
      <xdr:row>22</xdr:row>
      <xdr:rowOff>649638</xdr:rowOff>
    </xdr:to>
    <xdr:sp macro="" textlink="">
      <xdr:nvSpPr>
        <xdr:cNvPr id="269" name="TextBox 268"/>
        <xdr:cNvSpPr txBox="1"/>
      </xdr:nvSpPr>
      <xdr:spPr>
        <a:xfrm rot="16623979">
          <a:off x="1497804" y="994673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X3</a:t>
          </a:r>
        </a:p>
      </xdr:txBody>
    </xdr:sp>
    <xdr:clientData/>
  </xdr:twoCellAnchor>
  <xdr:twoCellAnchor>
    <xdr:from>
      <xdr:col>2</xdr:col>
      <xdr:colOff>38102</xdr:colOff>
      <xdr:row>19</xdr:row>
      <xdr:rowOff>160020</xdr:rowOff>
    </xdr:from>
    <xdr:to>
      <xdr:col>2</xdr:col>
      <xdr:colOff>264754</xdr:colOff>
      <xdr:row>19</xdr:row>
      <xdr:rowOff>328210</xdr:rowOff>
    </xdr:to>
    <xdr:sp macro="" textlink="">
      <xdr:nvSpPr>
        <xdr:cNvPr id="270" name="TextBox 269"/>
        <xdr:cNvSpPr txBox="1"/>
      </xdr:nvSpPr>
      <xdr:spPr>
        <a:xfrm rot="16623979">
          <a:off x="1385593" y="7590769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X4</a:t>
          </a:r>
        </a:p>
      </xdr:txBody>
    </xdr:sp>
    <xdr:clientData/>
  </xdr:twoCellAnchor>
  <xdr:twoCellAnchor>
    <xdr:from>
      <xdr:col>1</xdr:col>
      <xdr:colOff>449580</xdr:colOff>
      <xdr:row>22</xdr:row>
      <xdr:rowOff>601979</xdr:rowOff>
    </xdr:from>
    <xdr:to>
      <xdr:col>1</xdr:col>
      <xdr:colOff>676232</xdr:colOff>
      <xdr:row>23</xdr:row>
      <xdr:rowOff>91989</xdr:rowOff>
    </xdr:to>
    <xdr:sp macro="" textlink="">
      <xdr:nvSpPr>
        <xdr:cNvPr id="271" name="TextBox 270"/>
        <xdr:cNvSpPr txBox="1"/>
      </xdr:nvSpPr>
      <xdr:spPr>
        <a:xfrm rot="16623979">
          <a:off x="1088411" y="10067268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R2</a:t>
          </a:r>
        </a:p>
      </xdr:txBody>
    </xdr:sp>
    <xdr:clientData/>
  </xdr:twoCellAnchor>
  <xdr:twoCellAnchor>
    <xdr:from>
      <xdr:col>6</xdr:col>
      <xdr:colOff>71054</xdr:colOff>
      <xdr:row>22</xdr:row>
      <xdr:rowOff>84340</xdr:rowOff>
    </xdr:from>
    <xdr:to>
      <xdr:col>6</xdr:col>
      <xdr:colOff>509879</xdr:colOff>
      <xdr:row>23</xdr:row>
      <xdr:rowOff>4495</xdr:rowOff>
    </xdr:to>
    <xdr:grpSp>
      <xdr:nvGrpSpPr>
        <xdr:cNvPr id="272" name="Group 271"/>
        <xdr:cNvGrpSpPr/>
      </xdr:nvGrpSpPr>
      <xdr:grpSpPr>
        <a:xfrm rot="2972541">
          <a:off x="4133462" y="9156041"/>
          <a:ext cx="599028" cy="438825"/>
          <a:chOff x="3526979" y="3882655"/>
          <a:chExt cx="583095" cy="438825"/>
        </a:xfrm>
      </xdr:grpSpPr>
      <xdr:sp macro="" textlink="">
        <xdr:nvSpPr>
          <xdr:cNvPr id="273" name="Rectangle 272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4" name="Rectangle 273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278869</xdr:colOff>
      <xdr:row>18</xdr:row>
      <xdr:rowOff>256229</xdr:rowOff>
    </xdr:from>
    <xdr:to>
      <xdr:col>1</xdr:col>
      <xdr:colOff>529529</xdr:colOff>
      <xdr:row>22</xdr:row>
      <xdr:rowOff>43695</xdr:rowOff>
    </xdr:to>
    <xdr:cxnSp macro="">
      <xdr:nvCxnSpPr>
        <xdr:cNvPr id="275" name="Straight Arrow Connector 274"/>
        <xdr:cNvCxnSpPr>
          <a:endCxn id="257" idx="0"/>
        </xdr:cNvCxnSpPr>
      </xdr:nvCxnSpPr>
      <xdr:spPr>
        <a:xfrm rot="16200000" flipV="1">
          <a:off x="-236294" y="8162792"/>
          <a:ext cx="2500186" cy="25066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22</xdr:row>
      <xdr:rowOff>350522</xdr:rowOff>
    </xdr:from>
    <xdr:to>
      <xdr:col>6</xdr:col>
      <xdr:colOff>15240</xdr:colOff>
      <xdr:row>22</xdr:row>
      <xdr:rowOff>388620</xdr:rowOff>
    </xdr:to>
    <xdr:cxnSp macro="">
      <xdr:nvCxnSpPr>
        <xdr:cNvPr id="276" name="Straight Arrow Connector 275"/>
        <xdr:cNvCxnSpPr/>
      </xdr:nvCxnSpPr>
      <xdr:spPr>
        <a:xfrm rot="10800000">
          <a:off x="647700" y="9845042"/>
          <a:ext cx="3520440" cy="38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462734</xdr:colOff>
      <xdr:row>22</xdr:row>
      <xdr:rowOff>298567</xdr:rowOff>
    </xdr:from>
    <xdr:to>
      <xdr:col>2</xdr:col>
      <xdr:colOff>689386</xdr:colOff>
      <xdr:row>22</xdr:row>
      <xdr:rowOff>466757</xdr:rowOff>
    </xdr:to>
    <xdr:sp macro="" textlink="">
      <xdr:nvSpPr>
        <xdr:cNvPr id="277" name="TextBox 276"/>
        <xdr:cNvSpPr txBox="1"/>
      </xdr:nvSpPr>
      <xdr:spPr>
        <a:xfrm rot="16623979">
          <a:off x="1810225" y="9763856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X1</a:t>
          </a:r>
        </a:p>
      </xdr:txBody>
    </xdr:sp>
    <xdr:clientData/>
  </xdr:twoCellAnchor>
  <xdr:twoCellAnchor>
    <xdr:from>
      <xdr:col>5</xdr:col>
      <xdr:colOff>571501</xdr:colOff>
      <xdr:row>22</xdr:row>
      <xdr:rowOff>91439</xdr:rowOff>
    </xdr:from>
    <xdr:to>
      <xdr:col>6</xdr:col>
      <xdr:colOff>89493</xdr:colOff>
      <xdr:row>22</xdr:row>
      <xdr:rowOff>259629</xdr:rowOff>
    </xdr:to>
    <xdr:sp macro="" textlink="">
      <xdr:nvSpPr>
        <xdr:cNvPr id="278" name="TextBox 277"/>
        <xdr:cNvSpPr txBox="1"/>
      </xdr:nvSpPr>
      <xdr:spPr>
        <a:xfrm rot="16623979">
          <a:off x="4044972" y="9556728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R1</a:t>
          </a:r>
        </a:p>
      </xdr:txBody>
    </xdr:sp>
    <xdr:clientData/>
  </xdr:twoCellAnchor>
  <xdr:twoCellAnchor>
    <xdr:from>
      <xdr:col>1</xdr:col>
      <xdr:colOff>174179</xdr:colOff>
      <xdr:row>22</xdr:row>
      <xdr:rowOff>141234</xdr:rowOff>
    </xdr:from>
    <xdr:to>
      <xdr:col>2</xdr:col>
      <xdr:colOff>63854</xdr:colOff>
      <xdr:row>22</xdr:row>
      <xdr:rowOff>580059</xdr:rowOff>
    </xdr:to>
    <xdr:grpSp>
      <xdr:nvGrpSpPr>
        <xdr:cNvPr id="287" name="Group 286"/>
        <xdr:cNvGrpSpPr/>
      </xdr:nvGrpSpPr>
      <xdr:grpSpPr>
        <a:xfrm rot="2680131">
          <a:off x="783779" y="9132834"/>
          <a:ext cx="596257" cy="438825"/>
          <a:chOff x="3526979" y="3882655"/>
          <a:chExt cx="583095" cy="438825"/>
        </a:xfrm>
      </xdr:grpSpPr>
      <xdr:sp macro="" textlink="">
        <xdr:nvSpPr>
          <xdr:cNvPr id="288" name="Rectangle 287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9" name="Rectangle 288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78100</xdr:colOff>
      <xdr:row>21</xdr:row>
      <xdr:rowOff>490480</xdr:rowOff>
    </xdr:from>
    <xdr:to>
      <xdr:col>5</xdr:col>
      <xdr:colOff>434704</xdr:colOff>
      <xdr:row>22</xdr:row>
      <xdr:rowOff>225741</xdr:rowOff>
    </xdr:to>
    <xdr:sp macro="" textlink="">
      <xdr:nvSpPr>
        <xdr:cNvPr id="292" name="TextBox 291"/>
        <xdr:cNvSpPr txBox="1"/>
      </xdr:nvSpPr>
      <xdr:spPr>
        <a:xfrm rot="16200000">
          <a:off x="2785261" y="8626579"/>
          <a:ext cx="413441" cy="177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MAGIC_1</a:t>
          </a:r>
          <a:r>
            <a:rPr lang="en-US" sz="1100" baseline="0"/>
            <a:t> repositioning</a:t>
          </a:r>
          <a:endParaRPr lang="en-US" sz="1100"/>
        </a:p>
      </xdr:txBody>
    </xdr:sp>
    <xdr:clientData/>
  </xdr:twoCellAnchor>
  <xdr:twoCellAnchor>
    <xdr:from>
      <xdr:col>2</xdr:col>
      <xdr:colOff>230501</xdr:colOff>
      <xdr:row>20</xdr:row>
      <xdr:rowOff>551441</xdr:rowOff>
    </xdr:from>
    <xdr:to>
      <xdr:col>4</xdr:col>
      <xdr:colOff>587105</xdr:colOff>
      <xdr:row>21</xdr:row>
      <xdr:rowOff>286702</xdr:rowOff>
    </xdr:to>
    <xdr:sp macro="" textlink="">
      <xdr:nvSpPr>
        <xdr:cNvPr id="293" name="TextBox 292"/>
        <xdr:cNvSpPr txBox="1"/>
      </xdr:nvSpPr>
      <xdr:spPr>
        <a:xfrm rot="16200000">
          <a:off x="2229002" y="8009360"/>
          <a:ext cx="413441" cy="177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MAGIC_2</a:t>
          </a:r>
          <a:r>
            <a:rPr lang="en-US" sz="1100" baseline="0"/>
            <a:t> grab more balls and shoting</a:t>
          </a:r>
        </a:p>
        <a:p>
          <a:endParaRPr lang="en-US" sz="1100"/>
        </a:p>
      </xdr:txBody>
    </xdr:sp>
    <xdr:clientData/>
  </xdr:twoCellAnchor>
  <xdr:twoCellAnchor>
    <xdr:from>
      <xdr:col>1</xdr:col>
      <xdr:colOff>152400</xdr:colOff>
      <xdr:row>21</xdr:row>
      <xdr:rowOff>2</xdr:rowOff>
    </xdr:from>
    <xdr:to>
      <xdr:col>1</xdr:col>
      <xdr:colOff>441960</xdr:colOff>
      <xdr:row>21</xdr:row>
      <xdr:rowOff>30480</xdr:rowOff>
    </xdr:to>
    <xdr:cxnSp macro="">
      <xdr:nvCxnSpPr>
        <xdr:cNvPr id="296" name="Straight Arrow Connector 295"/>
        <xdr:cNvCxnSpPr/>
      </xdr:nvCxnSpPr>
      <xdr:spPr>
        <a:xfrm rot="10800000">
          <a:off x="762000" y="8816342"/>
          <a:ext cx="289560" cy="30478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441960</xdr:colOff>
      <xdr:row>21</xdr:row>
      <xdr:rowOff>411479</xdr:rowOff>
    </xdr:from>
    <xdr:to>
      <xdr:col>1</xdr:col>
      <xdr:colOff>668612</xdr:colOff>
      <xdr:row>21</xdr:row>
      <xdr:rowOff>579669</xdr:rowOff>
    </xdr:to>
    <xdr:sp macro="" textlink="">
      <xdr:nvSpPr>
        <xdr:cNvPr id="298" name="TextBox 297"/>
        <xdr:cNvSpPr txBox="1"/>
      </xdr:nvSpPr>
      <xdr:spPr>
        <a:xfrm rot="16623979">
          <a:off x="1080791" y="9198588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X1</a:t>
          </a:r>
        </a:p>
      </xdr:txBody>
    </xdr:sp>
    <xdr:clientData/>
  </xdr:twoCellAnchor>
  <xdr:twoCellAnchor>
    <xdr:from>
      <xdr:col>1</xdr:col>
      <xdr:colOff>350519</xdr:colOff>
      <xdr:row>20</xdr:row>
      <xdr:rowOff>640080</xdr:rowOff>
    </xdr:from>
    <xdr:to>
      <xdr:col>1</xdr:col>
      <xdr:colOff>577171</xdr:colOff>
      <xdr:row>21</xdr:row>
      <xdr:rowOff>130090</xdr:rowOff>
    </xdr:to>
    <xdr:sp macro="" textlink="">
      <xdr:nvSpPr>
        <xdr:cNvPr id="299" name="TextBox 298"/>
        <xdr:cNvSpPr txBox="1"/>
      </xdr:nvSpPr>
      <xdr:spPr>
        <a:xfrm rot="16623979">
          <a:off x="989350" y="8749009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R1</a:t>
          </a:r>
        </a:p>
      </xdr:txBody>
    </xdr:sp>
    <xdr:clientData/>
  </xdr:twoCellAnchor>
  <xdr:twoCellAnchor>
    <xdr:from>
      <xdr:col>1</xdr:col>
      <xdr:colOff>160020</xdr:colOff>
      <xdr:row>20</xdr:row>
      <xdr:rowOff>426720</xdr:rowOff>
    </xdr:from>
    <xdr:to>
      <xdr:col>1</xdr:col>
      <xdr:colOff>386672</xdr:colOff>
      <xdr:row>20</xdr:row>
      <xdr:rowOff>594910</xdr:rowOff>
    </xdr:to>
    <xdr:sp macro="" textlink="">
      <xdr:nvSpPr>
        <xdr:cNvPr id="300" name="TextBox 299"/>
        <xdr:cNvSpPr txBox="1"/>
      </xdr:nvSpPr>
      <xdr:spPr>
        <a:xfrm rot="16623979">
          <a:off x="798851" y="8535649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X2</a:t>
          </a:r>
        </a:p>
      </xdr:txBody>
    </xdr:sp>
    <xdr:clientData/>
  </xdr:twoCellAnchor>
  <xdr:twoCellAnchor>
    <xdr:from>
      <xdr:col>1</xdr:col>
      <xdr:colOff>236220</xdr:colOff>
      <xdr:row>20</xdr:row>
      <xdr:rowOff>601980</xdr:rowOff>
    </xdr:from>
    <xdr:to>
      <xdr:col>2</xdr:col>
      <xdr:colOff>60960</xdr:colOff>
      <xdr:row>20</xdr:row>
      <xdr:rowOff>632460</xdr:rowOff>
    </xdr:to>
    <xdr:cxnSp macro="">
      <xdr:nvCxnSpPr>
        <xdr:cNvPr id="301" name="Straight Arrow Connector 300"/>
        <xdr:cNvCxnSpPr/>
      </xdr:nvCxnSpPr>
      <xdr:spPr>
        <a:xfrm>
          <a:off x="845820" y="8740140"/>
          <a:ext cx="53340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455113</xdr:colOff>
      <xdr:row>20</xdr:row>
      <xdr:rowOff>420488</xdr:rowOff>
    </xdr:from>
    <xdr:to>
      <xdr:col>1</xdr:col>
      <xdr:colOff>681765</xdr:colOff>
      <xdr:row>20</xdr:row>
      <xdr:rowOff>588678</xdr:rowOff>
    </xdr:to>
    <xdr:sp macro="" textlink="">
      <xdr:nvSpPr>
        <xdr:cNvPr id="302" name="TextBox 301"/>
        <xdr:cNvSpPr txBox="1"/>
      </xdr:nvSpPr>
      <xdr:spPr>
        <a:xfrm rot="16623979">
          <a:off x="1093944" y="8529417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X3</a:t>
          </a:r>
        </a:p>
      </xdr:txBody>
    </xdr:sp>
    <xdr:clientData/>
  </xdr:twoCellAnchor>
  <xdr:twoCellAnchor>
    <xdr:from>
      <xdr:col>1</xdr:col>
      <xdr:colOff>670560</xdr:colOff>
      <xdr:row>19</xdr:row>
      <xdr:rowOff>182880</xdr:rowOff>
    </xdr:from>
    <xdr:to>
      <xdr:col>1</xdr:col>
      <xdr:colOff>701040</xdr:colOff>
      <xdr:row>20</xdr:row>
      <xdr:rowOff>373380</xdr:rowOff>
    </xdr:to>
    <xdr:cxnSp macro="">
      <xdr:nvCxnSpPr>
        <xdr:cNvPr id="303" name="Straight Arrow Connector 302"/>
        <xdr:cNvCxnSpPr/>
      </xdr:nvCxnSpPr>
      <xdr:spPr>
        <a:xfrm rot="16200000" flipV="1">
          <a:off x="861060" y="8061960"/>
          <a:ext cx="86868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396239</xdr:rowOff>
    </xdr:from>
    <xdr:to>
      <xdr:col>2</xdr:col>
      <xdr:colOff>226652</xdr:colOff>
      <xdr:row>20</xdr:row>
      <xdr:rowOff>564429</xdr:rowOff>
    </xdr:to>
    <xdr:sp macro="" textlink="">
      <xdr:nvSpPr>
        <xdr:cNvPr id="305" name="TextBox 304"/>
        <xdr:cNvSpPr txBox="1"/>
      </xdr:nvSpPr>
      <xdr:spPr>
        <a:xfrm rot="16623979">
          <a:off x="1347491" y="8505168"/>
          <a:ext cx="168190" cy="22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eaVert" wrap="square" lIns="0" tIns="0" rIns="0" bIns="0" rtlCol="0" anchor="t"/>
        <a:lstStyle/>
        <a:p>
          <a:r>
            <a:rPr lang="en-US" sz="1100"/>
            <a:t>R2</a:t>
          </a:r>
        </a:p>
      </xdr:txBody>
    </xdr:sp>
    <xdr:clientData/>
  </xdr:twoCellAnchor>
  <xdr:twoCellAnchor>
    <xdr:from>
      <xdr:col>6</xdr:col>
      <xdr:colOff>373381</xdr:colOff>
      <xdr:row>18</xdr:row>
      <xdr:rowOff>426720</xdr:rowOff>
    </xdr:from>
    <xdr:to>
      <xdr:col>6</xdr:col>
      <xdr:colOff>407610</xdr:colOff>
      <xdr:row>22</xdr:row>
      <xdr:rowOff>150375</xdr:rowOff>
    </xdr:to>
    <xdr:cxnSp macro="">
      <xdr:nvCxnSpPr>
        <xdr:cNvPr id="307" name="Straight Arrow Connector 306"/>
        <xdr:cNvCxnSpPr/>
      </xdr:nvCxnSpPr>
      <xdr:spPr>
        <a:xfrm rot="16200000" flipV="1">
          <a:off x="3325208" y="8409593"/>
          <a:ext cx="2436375" cy="34229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266701</xdr:colOff>
      <xdr:row>1</xdr:row>
      <xdr:rowOff>107577</xdr:rowOff>
    </xdr:from>
    <xdr:to>
      <xdr:col>17</xdr:col>
      <xdr:colOff>466726</xdr:colOff>
      <xdr:row>18</xdr:row>
      <xdr:rowOff>126628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50341" y="305697"/>
          <a:ext cx="4162425" cy="3387091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1904103</xdr:colOff>
      <xdr:row>20</xdr:row>
      <xdr:rowOff>27342</xdr:rowOff>
    </xdr:from>
    <xdr:to>
      <xdr:col>18</xdr:col>
      <xdr:colOff>130213</xdr:colOff>
      <xdr:row>27</xdr:row>
      <xdr:rowOff>195991</xdr:rowOff>
    </xdr:to>
    <xdr:pic>
      <xdr:nvPicPr>
        <xdr:cNvPr id="3" name="image0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608423" y="3989742"/>
          <a:ext cx="5358430" cy="1555489"/>
        </a:xfrm>
        <a:prstGeom prst="rect">
          <a:avLst/>
        </a:prstGeom>
        <a:noFill/>
      </xdr:spPr>
    </xdr:pic>
    <xdr:clientData fLocksWithSheet="0"/>
  </xdr:twoCellAnchor>
  <xdr:twoCellAnchor>
    <xdr:from>
      <xdr:col>13</xdr:col>
      <xdr:colOff>266701</xdr:colOff>
      <xdr:row>1</xdr:row>
      <xdr:rowOff>107577</xdr:rowOff>
    </xdr:from>
    <xdr:to>
      <xdr:col>17</xdr:col>
      <xdr:colOff>466726</xdr:colOff>
      <xdr:row>18</xdr:row>
      <xdr:rowOff>126628</xdr:rowOff>
    </xdr:to>
    <xdr:pic>
      <xdr:nvPicPr>
        <xdr:cNvPr id="4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50341" y="305697"/>
          <a:ext cx="4162425" cy="3387091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1904103</xdr:colOff>
      <xdr:row>20</xdr:row>
      <xdr:rowOff>27342</xdr:rowOff>
    </xdr:from>
    <xdr:to>
      <xdr:col>18</xdr:col>
      <xdr:colOff>130213</xdr:colOff>
      <xdr:row>27</xdr:row>
      <xdr:rowOff>195991</xdr:rowOff>
    </xdr:to>
    <xdr:pic>
      <xdr:nvPicPr>
        <xdr:cNvPr id="5" name="image0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608423" y="3989742"/>
          <a:ext cx="5358430" cy="1555489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266701</xdr:colOff>
      <xdr:row>1</xdr:row>
      <xdr:rowOff>107577</xdr:rowOff>
    </xdr:from>
    <xdr:to>
      <xdr:col>19</xdr:col>
      <xdr:colOff>466726</xdr:colOff>
      <xdr:row>18</xdr:row>
      <xdr:rowOff>126628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31054" y="304801"/>
          <a:ext cx="4180354" cy="2977403"/>
        </a:xfrm>
        <a:prstGeom prst="rect">
          <a:avLst/>
        </a:prstGeom>
        <a:noFill/>
      </xdr:spPr>
    </xdr:pic>
    <xdr:clientData fLocksWithSheet="0"/>
  </xdr:twoCellAnchor>
  <xdr:twoCellAnchor>
    <xdr:from>
      <xdr:col>14</xdr:col>
      <xdr:colOff>1904103</xdr:colOff>
      <xdr:row>20</xdr:row>
      <xdr:rowOff>27342</xdr:rowOff>
    </xdr:from>
    <xdr:to>
      <xdr:col>20</xdr:col>
      <xdr:colOff>130213</xdr:colOff>
      <xdr:row>27</xdr:row>
      <xdr:rowOff>195991</xdr:rowOff>
    </xdr:to>
    <xdr:pic>
      <xdr:nvPicPr>
        <xdr:cNvPr id="3" name="image0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35609" y="3577366"/>
          <a:ext cx="5379945" cy="1549213"/>
        </a:xfrm>
        <a:prstGeom prst="rect">
          <a:avLst/>
        </a:prstGeom>
        <a:noFill/>
      </xdr:spPr>
    </xdr:pic>
    <xdr:clientData fLocksWithSheet="0"/>
  </xdr:twoCellAnchor>
  <xdr:twoCellAnchor>
    <xdr:from>
      <xdr:col>15</xdr:col>
      <xdr:colOff>266701</xdr:colOff>
      <xdr:row>1</xdr:row>
      <xdr:rowOff>107577</xdr:rowOff>
    </xdr:from>
    <xdr:to>
      <xdr:col>19</xdr:col>
      <xdr:colOff>466726</xdr:colOff>
      <xdr:row>18</xdr:row>
      <xdr:rowOff>126628</xdr:rowOff>
    </xdr:to>
    <xdr:pic>
      <xdr:nvPicPr>
        <xdr:cNvPr id="4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16151" y="305697"/>
          <a:ext cx="4375785" cy="3387091"/>
        </a:xfrm>
        <a:prstGeom prst="rect">
          <a:avLst/>
        </a:prstGeom>
        <a:noFill/>
      </xdr:spPr>
    </xdr:pic>
    <xdr:clientData fLocksWithSheet="0"/>
  </xdr:twoCellAnchor>
  <xdr:twoCellAnchor>
    <xdr:from>
      <xdr:col>14</xdr:col>
      <xdr:colOff>1904103</xdr:colOff>
      <xdr:row>20</xdr:row>
      <xdr:rowOff>27342</xdr:rowOff>
    </xdr:from>
    <xdr:to>
      <xdr:col>20</xdr:col>
      <xdr:colOff>130213</xdr:colOff>
      <xdr:row>27</xdr:row>
      <xdr:rowOff>195991</xdr:rowOff>
    </xdr:to>
    <xdr:pic>
      <xdr:nvPicPr>
        <xdr:cNvPr id="5" name="image0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52313" y="3989742"/>
          <a:ext cx="5747050" cy="1555489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548641</xdr:colOff>
      <xdr:row>2</xdr:row>
      <xdr:rowOff>0</xdr:rowOff>
    </xdr:from>
    <xdr:to>
      <xdr:col>25</xdr:col>
      <xdr:colOff>99061</xdr:colOff>
      <xdr:row>24</xdr:row>
      <xdr:rowOff>197222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49701" y="493466"/>
          <a:ext cx="4503420" cy="45558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30</xdr:row>
      <xdr:rowOff>85725</xdr:rowOff>
    </xdr:from>
    <xdr:to>
      <xdr:col>11</xdr:col>
      <xdr:colOff>876300</xdr:colOff>
      <xdr:row>65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3</xdr:row>
      <xdr:rowOff>38100</xdr:rowOff>
    </xdr:from>
    <xdr:to>
      <xdr:col>8</xdr:col>
      <xdr:colOff>323133</xdr:colOff>
      <xdr:row>17</xdr:row>
      <xdr:rowOff>144447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0080" y="586740"/>
          <a:ext cx="5733333" cy="26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3</xdr:row>
      <xdr:rowOff>60960</xdr:rowOff>
    </xdr:from>
    <xdr:to>
      <xdr:col>16</xdr:col>
      <xdr:colOff>297180</xdr:colOff>
      <xdr:row>17</xdr:row>
      <xdr:rowOff>163100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84720" y="609600"/>
          <a:ext cx="4556760" cy="2662460"/>
        </a:xfrm>
        <a:prstGeom prst="rect">
          <a:avLst/>
        </a:prstGeom>
      </xdr:spPr>
    </xdr:pic>
    <xdr:clientData/>
  </xdr:twoCellAnchor>
  <xdr:twoCellAnchor>
    <xdr:from>
      <xdr:col>0</xdr:col>
      <xdr:colOff>594360</xdr:colOff>
      <xdr:row>31</xdr:row>
      <xdr:rowOff>137160</xdr:rowOff>
    </xdr:from>
    <xdr:to>
      <xdr:col>10</xdr:col>
      <xdr:colOff>205740</xdr:colOff>
      <xdr:row>54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</xdr:row>
      <xdr:rowOff>586740</xdr:rowOff>
    </xdr:from>
    <xdr:to>
      <xdr:col>1</xdr:col>
      <xdr:colOff>220980</xdr:colOff>
      <xdr:row>6</xdr:row>
      <xdr:rowOff>83820</xdr:rowOff>
    </xdr:to>
    <xdr:sp macro="" textlink="">
      <xdr:nvSpPr>
        <xdr:cNvPr id="9" name="Oval 8"/>
        <xdr:cNvSpPr/>
      </xdr:nvSpPr>
      <xdr:spPr>
        <a:xfrm>
          <a:off x="640080" y="231648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2</xdr:col>
      <xdr:colOff>624840</xdr:colOff>
      <xdr:row>4</xdr:row>
      <xdr:rowOff>571500</xdr:rowOff>
    </xdr:from>
    <xdr:to>
      <xdr:col>3</xdr:col>
      <xdr:colOff>76200</xdr:colOff>
      <xdr:row>5</xdr:row>
      <xdr:rowOff>60960</xdr:rowOff>
    </xdr:to>
    <xdr:sp macro="" textlink="">
      <xdr:nvSpPr>
        <xdr:cNvPr id="14" name="Oval 13"/>
        <xdr:cNvSpPr/>
      </xdr:nvSpPr>
      <xdr:spPr>
        <a:xfrm>
          <a:off x="1935480" y="162306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</xdr:col>
      <xdr:colOff>617220</xdr:colOff>
      <xdr:row>6</xdr:row>
      <xdr:rowOff>579120</xdr:rowOff>
    </xdr:from>
    <xdr:to>
      <xdr:col>3</xdr:col>
      <xdr:colOff>68580</xdr:colOff>
      <xdr:row>7</xdr:row>
      <xdr:rowOff>68580</xdr:rowOff>
    </xdr:to>
    <xdr:sp macro="" textlink="">
      <xdr:nvSpPr>
        <xdr:cNvPr id="15" name="Oval 14"/>
        <xdr:cNvSpPr/>
      </xdr:nvSpPr>
      <xdr:spPr>
        <a:xfrm>
          <a:off x="1927860" y="298704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4</xdr:col>
      <xdr:colOff>632460</xdr:colOff>
      <xdr:row>6</xdr:row>
      <xdr:rowOff>579120</xdr:rowOff>
    </xdr:from>
    <xdr:to>
      <xdr:col>5</xdr:col>
      <xdr:colOff>83820</xdr:colOff>
      <xdr:row>7</xdr:row>
      <xdr:rowOff>68580</xdr:rowOff>
    </xdr:to>
    <xdr:sp macro="" textlink="">
      <xdr:nvSpPr>
        <xdr:cNvPr id="16" name="Oval 15"/>
        <xdr:cNvSpPr/>
      </xdr:nvSpPr>
      <xdr:spPr>
        <a:xfrm>
          <a:off x="3345180" y="298704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4</xdr:col>
      <xdr:colOff>632460</xdr:colOff>
      <xdr:row>4</xdr:row>
      <xdr:rowOff>594360</xdr:rowOff>
    </xdr:from>
    <xdr:to>
      <xdr:col>5</xdr:col>
      <xdr:colOff>83820</xdr:colOff>
      <xdr:row>5</xdr:row>
      <xdr:rowOff>83820</xdr:rowOff>
    </xdr:to>
    <xdr:sp macro="" textlink="">
      <xdr:nvSpPr>
        <xdr:cNvPr id="17" name="Oval 16"/>
        <xdr:cNvSpPr/>
      </xdr:nvSpPr>
      <xdr:spPr>
        <a:xfrm>
          <a:off x="3345180" y="164592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</xdr:col>
      <xdr:colOff>624840</xdr:colOff>
      <xdr:row>7</xdr:row>
      <xdr:rowOff>579120</xdr:rowOff>
    </xdr:from>
    <xdr:to>
      <xdr:col>4</xdr:col>
      <xdr:colOff>76200</xdr:colOff>
      <xdr:row>8</xdr:row>
      <xdr:rowOff>68580</xdr:rowOff>
    </xdr:to>
    <xdr:sp macro="" textlink="">
      <xdr:nvSpPr>
        <xdr:cNvPr id="18" name="Oval 17"/>
        <xdr:cNvSpPr/>
      </xdr:nvSpPr>
      <xdr:spPr>
        <a:xfrm>
          <a:off x="2636520" y="366522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</xdr:col>
      <xdr:colOff>617220</xdr:colOff>
      <xdr:row>8</xdr:row>
      <xdr:rowOff>502920</xdr:rowOff>
    </xdr:from>
    <xdr:to>
      <xdr:col>4</xdr:col>
      <xdr:colOff>68580</xdr:colOff>
      <xdr:row>8</xdr:row>
      <xdr:rowOff>670560</xdr:rowOff>
    </xdr:to>
    <xdr:sp macro="" textlink="">
      <xdr:nvSpPr>
        <xdr:cNvPr id="19" name="Oval 18"/>
        <xdr:cNvSpPr/>
      </xdr:nvSpPr>
      <xdr:spPr>
        <a:xfrm>
          <a:off x="2628900" y="426720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6</xdr:col>
      <xdr:colOff>617220</xdr:colOff>
      <xdr:row>5</xdr:row>
      <xdr:rowOff>563880</xdr:rowOff>
    </xdr:from>
    <xdr:to>
      <xdr:col>7</xdr:col>
      <xdr:colOff>68580</xdr:colOff>
      <xdr:row>6</xdr:row>
      <xdr:rowOff>53340</xdr:rowOff>
    </xdr:to>
    <xdr:sp macro="" textlink="">
      <xdr:nvSpPr>
        <xdr:cNvPr id="20" name="Oval 19"/>
        <xdr:cNvSpPr/>
      </xdr:nvSpPr>
      <xdr:spPr>
        <a:xfrm>
          <a:off x="4732020" y="229362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</xdr:col>
      <xdr:colOff>624840</xdr:colOff>
      <xdr:row>3</xdr:row>
      <xdr:rowOff>609600</xdr:rowOff>
    </xdr:from>
    <xdr:to>
      <xdr:col>4</xdr:col>
      <xdr:colOff>76200</xdr:colOff>
      <xdr:row>4</xdr:row>
      <xdr:rowOff>99060</xdr:rowOff>
    </xdr:to>
    <xdr:sp macro="" textlink="">
      <xdr:nvSpPr>
        <xdr:cNvPr id="21" name="Oval 20"/>
        <xdr:cNvSpPr/>
      </xdr:nvSpPr>
      <xdr:spPr>
        <a:xfrm>
          <a:off x="2636520" y="98298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632460</xdr:colOff>
      <xdr:row>3</xdr:row>
      <xdr:rowOff>7620</xdr:rowOff>
    </xdr:from>
    <xdr:to>
      <xdr:col>4</xdr:col>
      <xdr:colOff>83820</xdr:colOff>
      <xdr:row>3</xdr:row>
      <xdr:rowOff>175260</xdr:rowOff>
    </xdr:to>
    <xdr:sp macro="" textlink="">
      <xdr:nvSpPr>
        <xdr:cNvPr id="22" name="Oval 21"/>
        <xdr:cNvSpPr/>
      </xdr:nvSpPr>
      <xdr:spPr>
        <a:xfrm>
          <a:off x="2644140" y="38100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5</xdr:col>
      <xdr:colOff>113219</xdr:colOff>
      <xdr:row>8</xdr:row>
      <xdr:rowOff>118375</xdr:rowOff>
    </xdr:from>
    <xdr:to>
      <xdr:col>5</xdr:col>
      <xdr:colOff>696314</xdr:colOff>
      <xdr:row>8</xdr:row>
      <xdr:rowOff>557200</xdr:rowOff>
    </xdr:to>
    <xdr:grpSp>
      <xdr:nvGrpSpPr>
        <xdr:cNvPr id="25" name="Group 24"/>
        <xdr:cNvGrpSpPr/>
      </xdr:nvGrpSpPr>
      <xdr:grpSpPr>
        <a:xfrm>
          <a:off x="3557459" y="4065535"/>
          <a:ext cx="583095" cy="438825"/>
          <a:chOff x="3526979" y="3882655"/>
          <a:chExt cx="583095" cy="438825"/>
        </a:xfrm>
      </xdr:grpSpPr>
      <xdr:sp macro="" textlink="">
        <xdr:nvSpPr>
          <xdr:cNvPr id="23" name="Rectangle 22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191520</xdr:colOff>
      <xdr:row>3</xdr:row>
      <xdr:rowOff>192197</xdr:rowOff>
    </xdr:from>
    <xdr:to>
      <xdr:col>3</xdr:col>
      <xdr:colOff>297543</xdr:colOff>
      <xdr:row>4</xdr:row>
      <xdr:rowOff>25120</xdr:rowOff>
    </xdr:to>
    <xdr:grpSp>
      <xdr:nvGrpSpPr>
        <xdr:cNvPr id="28" name="Group 27"/>
        <xdr:cNvGrpSpPr/>
      </xdr:nvGrpSpPr>
      <xdr:grpSpPr>
        <a:xfrm>
          <a:off x="191520" y="748457"/>
          <a:ext cx="2132943" cy="511103"/>
          <a:chOff x="191520" y="565577"/>
          <a:chExt cx="2117703" cy="511103"/>
        </a:xfrm>
      </xdr:grpSpPr>
      <xdr:sp macro="" textlink="">
        <xdr:nvSpPr>
          <xdr:cNvPr id="26" name="Rectangle 25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Trapezoid 26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682400</xdr:colOff>
      <xdr:row>0</xdr:row>
      <xdr:rowOff>129540</xdr:rowOff>
    </xdr:from>
    <xdr:to>
      <xdr:col>6</xdr:col>
      <xdr:colOff>492463</xdr:colOff>
      <xdr:row>5</xdr:row>
      <xdr:rowOff>334623</xdr:rowOff>
    </xdr:to>
    <xdr:grpSp>
      <xdr:nvGrpSpPr>
        <xdr:cNvPr id="29" name="Group 28"/>
        <xdr:cNvGrpSpPr/>
      </xdr:nvGrpSpPr>
      <xdr:grpSpPr>
        <a:xfrm rot="5400000">
          <a:off x="3327150" y="929030"/>
          <a:ext cx="2117703" cy="518723"/>
          <a:chOff x="191520" y="565577"/>
          <a:chExt cx="2117703" cy="511103"/>
        </a:xfrm>
      </xdr:grpSpPr>
      <xdr:sp macro="" textlink="">
        <xdr:nvSpPr>
          <xdr:cNvPr id="30" name="Rectangle 29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Trapezoid 30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381000</xdr:colOff>
      <xdr:row>3</xdr:row>
      <xdr:rowOff>358140</xdr:rowOff>
    </xdr:from>
    <xdr:to>
      <xdr:col>5</xdr:col>
      <xdr:colOff>274320</xdr:colOff>
      <xdr:row>8</xdr:row>
      <xdr:rowOff>83820</xdr:rowOff>
    </xdr:to>
    <xdr:cxnSp macro="">
      <xdr:nvCxnSpPr>
        <xdr:cNvPr id="33" name="Straight Arrow Connector 32"/>
        <xdr:cNvCxnSpPr/>
      </xdr:nvCxnSpPr>
      <xdr:spPr>
        <a:xfrm flipH="1" flipV="1">
          <a:off x="990600" y="914400"/>
          <a:ext cx="2697480" cy="311658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7</xdr:row>
      <xdr:rowOff>464820</xdr:rowOff>
    </xdr:from>
    <xdr:to>
      <xdr:col>5</xdr:col>
      <xdr:colOff>487680</xdr:colOff>
      <xdr:row>8</xdr:row>
      <xdr:rowOff>60960</xdr:rowOff>
    </xdr:to>
    <xdr:cxnSp macro="">
      <xdr:nvCxnSpPr>
        <xdr:cNvPr id="37" name="Straight Arrow Connector 36"/>
        <xdr:cNvCxnSpPr/>
      </xdr:nvCxnSpPr>
      <xdr:spPr>
        <a:xfrm flipV="1">
          <a:off x="3688080" y="3733800"/>
          <a:ext cx="213360" cy="27432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358140</xdr:colOff>
      <xdr:row>3</xdr:row>
      <xdr:rowOff>342900</xdr:rowOff>
    </xdr:from>
    <xdr:to>
      <xdr:col>5</xdr:col>
      <xdr:colOff>510540</xdr:colOff>
      <xdr:row>7</xdr:row>
      <xdr:rowOff>487680</xdr:rowOff>
    </xdr:to>
    <xdr:cxnSp macro="">
      <xdr:nvCxnSpPr>
        <xdr:cNvPr id="39" name="Straight Arrow Connector 38"/>
        <xdr:cNvCxnSpPr/>
      </xdr:nvCxnSpPr>
      <xdr:spPr>
        <a:xfrm flipH="1" flipV="1">
          <a:off x="967740" y="899160"/>
          <a:ext cx="2956560" cy="285750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154874</xdr:colOff>
      <xdr:row>8</xdr:row>
      <xdr:rowOff>61480</xdr:rowOff>
    </xdr:from>
    <xdr:to>
      <xdr:col>2</xdr:col>
      <xdr:colOff>593699</xdr:colOff>
      <xdr:row>8</xdr:row>
      <xdr:rowOff>644575</xdr:rowOff>
    </xdr:to>
    <xdr:grpSp>
      <xdr:nvGrpSpPr>
        <xdr:cNvPr id="44" name="Group 43"/>
        <xdr:cNvGrpSpPr/>
      </xdr:nvGrpSpPr>
      <xdr:grpSpPr>
        <a:xfrm rot="5400000">
          <a:off x="1400999" y="4080775"/>
          <a:ext cx="583095" cy="438825"/>
          <a:chOff x="3526979" y="3882655"/>
          <a:chExt cx="583095" cy="438825"/>
        </a:xfrm>
      </xdr:grpSpPr>
      <xdr:sp macro="" textlink="">
        <xdr:nvSpPr>
          <xdr:cNvPr id="45" name="Rectangle 44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Rectangle 45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182880</xdr:colOff>
      <xdr:row>3</xdr:row>
      <xdr:rowOff>411480</xdr:rowOff>
    </xdr:from>
    <xdr:to>
      <xdr:col>6</xdr:col>
      <xdr:colOff>259080</xdr:colOff>
      <xdr:row>7</xdr:row>
      <xdr:rowOff>502920</xdr:rowOff>
    </xdr:to>
    <xdr:cxnSp macro="">
      <xdr:nvCxnSpPr>
        <xdr:cNvPr id="47" name="Straight Arrow Connector 46"/>
        <xdr:cNvCxnSpPr/>
      </xdr:nvCxnSpPr>
      <xdr:spPr>
        <a:xfrm flipV="1">
          <a:off x="1493520" y="967740"/>
          <a:ext cx="2811780" cy="2804160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7</xdr:row>
      <xdr:rowOff>487680</xdr:rowOff>
    </xdr:from>
    <xdr:to>
      <xdr:col>2</xdr:col>
      <xdr:colOff>613825</xdr:colOff>
      <xdr:row>8</xdr:row>
      <xdr:rowOff>227647</xdr:rowOff>
    </xdr:to>
    <xdr:cxnSp macro="">
      <xdr:nvCxnSpPr>
        <xdr:cNvPr id="53" name="Straight Arrow Connector 52"/>
        <xdr:cNvCxnSpPr>
          <a:stCxn id="46" idx="1"/>
        </xdr:cNvCxnSpPr>
      </xdr:nvCxnSpPr>
      <xdr:spPr>
        <a:xfrm flipH="1" flipV="1">
          <a:off x="1501140" y="3756660"/>
          <a:ext cx="423325" cy="418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613825</xdr:colOff>
      <xdr:row>3</xdr:row>
      <xdr:rowOff>381000</xdr:rowOff>
    </xdr:from>
    <xdr:to>
      <xdr:col>6</xdr:col>
      <xdr:colOff>312420</xdr:colOff>
      <xdr:row>8</xdr:row>
      <xdr:rowOff>227647</xdr:rowOff>
    </xdr:to>
    <xdr:cxnSp macro="">
      <xdr:nvCxnSpPr>
        <xdr:cNvPr id="55" name="Straight Arrow Connector 54"/>
        <xdr:cNvCxnSpPr>
          <a:stCxn id="46" idx="1"/>
        </xdr:cNvCxnSpPr>
      </xdr:nvCxnSpPr>
      <xdr:spPr>
        <a:xfrm flipV="1">
          <a:off x="1924465" y="937260"/>
          <a:ext cx="2434175" cy="32375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</xdr:colOff>
      <xdr:row>5</xdr:row>
      <xdr:rowOff>586740</xdr:rowOff>
    </xdr:from>
    <xdr:to>
      <xdr:col>9</xdr:col>
      <xdr:colOff>220980</xdr:colOff>
      <xdr:row>6</xdr:row>
      <xdr:rowOff>83820</xdr:rowOff>
    </xdr:to>
    <xdr:sp macro="" textlink="">
      <xdr:nvSpPr>
        <xdr:cNvPr id="57" name="Oval 56"/>
        <xdr:cNvSpPr/>
      </xdr:nvSpPr>
      <xdr:spPr>
        <a:xfrm>
          <a:off x="64008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10</xdr:col>
      <xdr:colOff>624840</xdr:colOff>
      <xdr:row>4</xdr:row>
      <xdr:rowOff>571500</xdr:rowOff>
    </xdr:from>
    <xdr:to>
      <xdr:col>11</xdr:col>
      <xdr:colOff>76200</xdr:colOff>
      <xdr:row>5</xdr:row>
      <xdr:rowOff>60960</xdr:rowOff>
    </xdr:to>
    <xdr:sp macro="" textlink="">
      <xdr:nvSpPr>
        <xdr:cNvPr id="58" name="Oval 57"/>
        <xdr:cNvSpPr/>
      </xdr:nvSpPr>
      <xdr:spPr>
        <a:xfrm>
          <a:off x="1935480" y="180594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10</xdr:col>
      <xdr:colOff>617220</xdr:colOff>
      <xdr:row>6</xdr:row>
      <xdr:rowOff>579120</xdr:rowOff>
    </xdr:from>
    <xdr:to>
      <xdr:col>11</xdr:col>
      <xdr:colOff>68580</xdr:colOff>
      <xdr:row>7</xdr:row>
      <xdr:rowOff>68580</xdr:rowOff>
    </xdr:to>
    <xdr:sp macro="" textlink="">
      <xdr:nvSpPr>
        <xdr:cNvPr id="59" name="Oval 58"/>
        <xdr:cNvSpPr/>
      </xdr:nvSpPr>
      <xdr:spPr>
        <a:xfrm>
          <a:off x="1927860" y="316992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12</xdr:col>
      <xdr:colOff>632460</xdr:colOff>
      <xdr:row>6</xdr:row>
      <xdr:rowOff>579120</xdr:rowOff>
    </xdr:from>
    <xdr:to>
      <xdr:col>13</xdr:col>
      <xdr:colOff>83820</xdr:colOff>
      <xdr:row>7</xdr:row>
      <xdr:rowOff>68580</xdr:rowOff>
    </xdr:to>
    <xdr:sp macro="" textlink="">
      <xdr:nvSpPr>
        <xdr:cNvPr id="60" name="Oval 59"/>
        <xdr:cNvSpPr/>
      </xdr:nvSpPr>
      <xdr:spPr>
        <a:xfrm>
          <a:off x="3345180" y="3169920"/>
          <a:ext cx="838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12</xdr:col>
      <xdr:colOff>632460</xdr:colOff>
      <xdr:row>4</xdr:row>
      <xdr:rowOff>594360</xdr:rowOff>
    </xdr:from>
    <xdr:to>
      <xdr:col>13</xdr:col>
      <xdr:colOff>83820</xdr:colOff>
      <xdr:row>5</xdr:row>
      <xdr:rowOff>83820</xdr:rowOff>
    </xdr:to>
    <xdr:sp macro="" textlink="">
      <xdr:nvSpPr>
        <xdr:cNvPr id="61" name="Oval 60"/>
        <xdr:cNvSpPr/>
      </xdr:nvSpPr>
      <xdr:spPr>
        <a:xfrm>
          <a:off x="3345180" y="1828800"/>
          <a:ext cx="838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11</xdr:col>
      <xdr:colOff>624840</xdr:colOff>
      <xdr:row>7</xdr:row>
      <xdr:rowOff>579120</xdr:rowOff>
    </xdr:from>
    <xdr:to>
      <xdr:col>12</xdr:col>
      <xdr:colOff>76200</xdr:colOff>
      <xdr:row>8</xdr:row>
      <xdr:rowOff>68580</xdr:rowOff>
    </xdr:to>
    <xdr:sp macro="" textlink="">
      <xdr:nvSpPr>
        <xdr:cNvPr id="62" name="Oval 61"/>
        <xdr:cNvSpPr/>
      </xdr:nvSpPr>
      <xdr:spPr>
        <a:xfrm>
          <a:off x="2636520" y="384810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11</xdr:col>
      <xdr:colOff>617220</xdr:colOff>
      <xdr:row>8</xdr:row>
      <xdr:rowOff>502920</xdr:rowOff>
    </xdr:from>
    <xdr:to>
      <xdr:col>12</xdr:col>
      <xdr:colOff>68580</xdr:colOff>
      <xdr:row>8</xdr:row>
      <xdr:rowOff>670560</xdr:rowOff>
    </xdr:to>
    <xdr:sp macro="" textlink="">
      <xdr:nvSpPr>
        <xdr:cNvPr id="63" name="Oval 62"/>
        <xdr:cNvSpPr/>
      </xdr:nvSpPr>
      <xdr:spPr>
        <a:xfrm>
          <a:off x="2628900" y="445008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14</xdr:col>
      <xdr:colOff>617220</xdr:colOff>
      <xdr:row>5</xdr:row>
      <xdr:rowOff>563880</xdr:rowOff>
    </xdr:from>
    <xdr:to>
      <xdr:col>15</xdr:col>
      <xdr:colOff>68580</xdr:colOff>
      <xdr:row>6</xdr:row>
      <xdr:rowOff>53340</xdr:rowOff>
    </xdr:to>
    <xdr:sp macro="" textlink="">
      <xdr:nvSpPr>
        <xdr:cNvPr id="64" name="Oval 63"/>
        <xdr:cNvSpPr/>
      </xdr:nvSpPr>
      <xdr:spPr>
        <a:xfrm>
          <a:off x="4663440" y="247650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11</xdr:col>
      <xdr:colOff>624840</xdr:colOff>
      <xdr:row>3</xdr:row>
      <xdr:rowOff>609600</xdr:rowOff>
    </xdr:from>
    <xdr:to>
      <xdr:col>12</xdr:col>
      <xdr:colOff>76200</xdr:colOff>
      <xdr:row>4</xdr:row>
      <xdr:rowOff>99060</xdr:rowOff>
    </xdr:to>
    <xdr:sp macro="" textlink="">
      <xdr:nvSpPr>
        <xdr:cNvPr id="65" name="Oval 64"/>
        <xdr:cNvSpPr/>
      </xdr:nvSpPr>
      <xdr:spPr>
        <a:xfrm>
          <a:off x="2636520" y="116586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11</xdr:col>
      <xdr:colOff>632460</xdr:colOff>
      <xdr:row>3</xdr:row>
      <xdr:rowOff>7620</xdr:rowOff>
    </xdr:from>
    <xdr:to>
      <xdr:col>12</xdr:col>
      <xdr:colOff>83820</xdr:colOff>
      <xdr:row>3</xdr:row>
      <xdr:rowOff>175260</xdr:rowOff>
    </xdr:to>
    <xdr:sp macro="" textlink="">
      <xdr:nvSpPr>
        <xdr:cNvPr id="66" name="Oval 65"/>
        <xdr:cNvSpPr/>
      </xdr:nvSpPr>
      <xdr:spPr>
        <a:xfrm>
          <a:off x="2644140" y="563880"/>
          <a:ext cx="15240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13</xdr:col>
      <xdr:colOff>113219</xdr:colOff>
      <xdr:row>8</xdr:row>
      <xdr:rowOff>118375</xdr:rowOff>
    </xdr:from>
    <xdr:to>
      <xdr:col>13</xdr:col>
      <xdr:colOff>696314</xdr:colOff>
      <xdr:row>8</xdr:row>
      <xdr:rowOff>557200</xdr:rowOff>
    </xdr:to>
    <xdr:grpSp>
      <xdr:nvGrpSpPr>
        <xdr:cNvPr id="67" name="Group 66"/>
        <xdr:cNvGrpSpPr/>
      </xdr:nvGrpSpPr>
      <xdr:grpSpPr>
        <a:xfrm>
          <a:off x="9226739" y="4065535"/>
          <a:ext cx="583095" cy="438825"/>
          <a:chOff x="3526979" y="3882655"/>
          <a:chExt cx="583095" cy="438825"/>
        </a:xfrm>
      </xdr:grpSpPr>
      <xdr:sp macro="" textlink="">
        <xdr:nvSpPr>
          <xdr:cNvPr id="68" name="Rectangle 67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Rectangle 68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381000</xdr:colOff>
      <xdr:row>3</xdr:row>
      <xdr:rowOff>358140</xdr:rowOff>
    </xdr:from>
    <xdr:to>
      <xdr:col>13</xdr:col>
      <xdr:colOff>274320</xdr:colOff>
      <xdr:row>8</xdr:row>
      <xdr:rowOff>83820</xdr:rowOff>
    </xdr:to>
    <xdr:cxnSp macro="">
      <xdr:nvCxnSpPr>
        <xdr:cNvPr id="73" name="Straight Arrow Connector 72"/>
        <xdr:cNvCxnSpPr/>
      </xdr:nvCxnSpPr>
      <xdr:spPr>
        <a:xfrm flipH="1" flipV="1">
          <a:off x="990600" y="914400"/>
          <a:ext cx="2628900" cy="311658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589214</xdr:colOff>
      <xdr:row>7</xdr:row>
      <xdr:rowOff>610120</xdr:rowOff>
    </xdr:from>
    <xdr:to>
      <xdr:col>10</xdr:col>
      <xdr:colOff>319379</xdr:colOff>
      <xdr:row>8</xdr:row>
      <xdr:rowOff>515035</xdr:rowOff>
    </xdr:to>
    <xdr:grpSp>
      <xdr:nvGrpSpPr>
        <xdr:cNvPr id="76" name="Group 75"/>
        <xdr:cNvGrpSpPr/>
      </xdr:nvGrpSpPr>
      <xdr:grpSpPr>
        <a:xfrm rot="5400000">
          <a:off x="6795959" y="3951235"/>
          <a:ext cx="583095" cy="438825"/>
          <a:chOff x="3526979" y="3882655"/>
          <a:chExt cx="583095" cy="438825"/>
        </a:xfrm>
      </xdr:grpSpPr>
      <xdr:sp macro="" textlink="">
        <xdr:nvSpPr>
          <xdr:cNvPr id="77" name="Rectangle 76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339505</xdr:colOff>
      <xdr:row>3</xdr:row>
      <xdr:rowOff>403860</xdr:rowOff>
    </xdr:from>
    <xdr:to>
      <xdr:col>14</xdr:col>
      <xdr:colOff>312420</xdr:colOff>
      <xdr:row>8</xdr:row>
      <xdr:rowOff>98107</xdr:rowOff>
    </xdr:to>
    <xdr:cxnSp macro="">
      <xdr:nvCxnSpPr>
        <xdr:cNvPr id="81" name="Straight Arrow Connector 80"/>
        <xdr:cNvCxnSpPr>
          <a:stCxn id="78" idx="1"/>
        </xdr:cNvCxnSpPr>
      </xdr:nvCxnSpPr>
      <xdr:spPr>
        <a:xfrm flipV="1">
          <a:off x="7327045" y="960120"/>
          <a:ext cx="2807555" cy="3085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4220</xdr:colOff>
      <xdr:row>0</xdr:row>
      <xdr:rowOff>152400</xdr:rowOff>
    </xdr:from>
    <xdr:to>
      <xdr:col>14</xdr:col>
      <xdr:colOff>522943</xdr:colOff>
      <xdr:row>5</xdr:row>
      <xdr:rowOff>357483</xdr:rowOff>
    </xdr:to>
    <xdr:grpSp>
      <xdr:nvGrpSpPr>
        <xdr:cNvPr id="82" name="Group 81"/>
        <xdr:cNvGrpSpPr/>
      </xdr:nvGrpSpPr>
      <xdr:grpSpPr>
        <a:xfrm rot="5400000">
          <a:off x="9026910" y="951890"/>
          <a:ext cx="2117703" cy="518723"/>
          <a:chOff x="191520" y="565577"/>
          <a:chExt cx="2117703" cy="511103"/>
        </a:xfrm>
      </xdr:grpSpPr>
      <xdr:sp macro="" textlink="">
        <xdr:nvSpPr>
          <xdr:cNvPr id="83" name="Rectangle 82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Trapezoid 83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298200</xdr:colOff>
      <xdr:row>3</xdr:row>
      <xdr:rowOff>222677</xdr:rowOff>
    </xdr:from>
    <xdr:to>
      <xdr:col>11</xdr:col>
      <xdr:colOff>305163</xdr:colOff>
      <xdr:row>4</xdr:row>
      <xdr:rowOff>55600</xdr:rowOff>
    </xdr:to>
    <xdr:grpSp>
      <xdr:nvGrpSpPr>
        <xdr:cNvPr id="88" name="Group 87"/>
        <xdr:cNvGrpSpPr/>
      </xdr:nvGrpSpPr>
      <xdr:grpSpPr>
        <a:xfrm>
          <a:off x="5868420" y="778937"/>
          <a:ext cx="2132943" cy="511103"/>
          <a:chOff x="191520" y="565577"/>
          <a:chExt cx="2117703" cy="511103"/>
        </a:xfrm>
      </xdr:grpSpPr>
      <xdr:sp macro="" textlink="">
        <xdr:nvSpPr>
          <xdr:cNvPr id="89" name="Rectangle 88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Trapezoid 89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440879</xdr:colOff>
      <xdr:row>6</xdr:row>
      <xdr:rowOff>148855</xdr:rowOff>
    </xdr:from>
    <xdr:to>
      <xdr:col>12</xdr:col>
      <xdr:colOff>315314</xdr:colOff>
      <xdr:row>6</xdr:row>
      <xdr:rowOff>587680</xdr:rowOff>
    </xdr:to>
    <xdr:grpSp>
      <xdr:nvGrpSpPr>
        <xdr:cNvPr id="94" name="Group 93"/>
        <xdr:cNvGrpSpPr/>
      </xdr:nvGrpSpPr>
      <xdr:grpSpPr>
        <a:xfrm>
          <a:off x="8137079" y="2739655"/>
          <a:ext cx="583095" cy="438825"/>
          <a:chOff x="3526979" y="3882655"/>
          <a:chExt cx="583095" cy="438825"/>
        </a:xfrm>
      </xdr:grpSpPr>
      <xdr:sp macro="" textlink="">
        <xdr:nvSpPr>
          <xdr:cNvPr id="95" name="Rectangle 94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Rectangle 95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365760</xdr:colOff>
      <xdr:row>5</xdr:row>
      <xdr:rowOff>175260</xdr:rowOff>
    </xdr:from>
    <xdr:to>
      <xdr:col>13</xdr:col>
      <xdr:colOff>251460</xdr:colOff>
      <xdr:row>8</xdr:row>
      <xdr:rowOff>7620</xdr:rowOff>
    </xdr:to>
    <xdr:cxnSp macro="">
      <xdr:nvCxnSpPr>
        <xdr:cNvPr id="98" name="Straight Arrow Connector 97"/>
        <xdr:cNvCxnSpPr/>
      </xdr:nvCxnSpPr>
      <xdr:spPr>
        <a:xfrm flipH="1" flipV="1">
          <a:off x="8770620" y="2087880"/>
          <a:ext cx="594360" cy="1866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3</xdr:row>
      <xdr:rowOff>320040</xdr:rowOff>
    </xdr:from>
    <xdr:to>
      <xdr:col>12</xdr:col>
      <xdr:colOff>358140</xdr:colOff>
      <xdr:row>5</xdr:row>
      <xdr:rowOff>220980</xdr:rowOff>
    </xdr:to>
    <xdr:cxnSp macro="">
      <xdr:nvCxnSpPr>
        <xdr:cNvPr id="100" name="Straight Arrow Connector 99"/>
        <xdr:cNvCxnSpPr/>
      </xdr:nvCxnSpPr>
      <xdr:spPr>
        <a:xfrm flipH="1" flipV="1">
          <a:off x="7292340" y="876300"/>
          <a:ext cx="1470660" cy="1257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</xdr:row>
      <xdr:rowOff>586740</xdr:rowOff>
    </xdr:from>
    <xdr:to>
      <xdr:col>1</xdr:col>
      <xdr:colOff>220980</xdr:colOff>
      <xdr:row>6</xdr:row>
      <xdr:rowOff>83820</xdr:rowOff>
    </xdr:to>
    <xdr:sp macro="" textlink="">
      <xdr:nvSpPr>
        <xdr:cNvPr id="2" name="Oval 1"/>
        <xdr:cNvSpPr/>
      </xdr:nvSpPr>
      <xdr:spPr>
        <a:xfrm>
          <a:off x="64008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2</xdr:col>
      <xdr:colOff>624840</xdr:colOff>
      <xdr:row>4</xdr:row>
      <xdr:rowOff>571500</xdr:rowOff>
    </xdr:from>
    <xdr:to>
      <xdr:col>3</xdr:col>
      <xdr:colOff>76200</xdr:colOff>
      <xdr:row>5</xdr:row>
      <xdr:rowOff>60960</xdr:rowOff>
    </xdr:to>
    <xdr:sp macro="" textlink="">
      <xdr:nvSpPr>
        <xdr:cNvPr id="3" name="Oval 2"/>
        <xdr:cNvSpPr/>
      </xdr:nvSpPr>
      <xdr:spPr>
        <a:xfrm>
          <a:off x="1943100" y="180594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</xdr:col>
      <xdr:colOff>617220</xdr:colOff>
      <xdr:row>6</xdr:row>
      <xdr:rowOff>579120</xdr:rowOff>
    </xdr:from>
    <xdr:to>
      <xdr:col>3</xdr:col>
      <xdr:colOff>68580</xdr:colOff>
      <xdr:row>7</xdr:row>
      <xdr:rowOff>68580</xdr:rowOff>
    </xdr:to>
    <xdr:sp macro="" textlink="">
      <xdr:nvSpPr>
        <xdr:cNvPr id="4" name="Oval 3"/>
        <xdr:cNvSpPr/>
      </xdr:nvSpPr>
      <xdr:spPr>
        <a:xfrm>
          <a:off x="193548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4</xdr:col>
      <xdr:colOff>632460</xdr:colOff>
      <xdr:row>6</xdr:row>
      <xdr:rowOff>579120</xdr:rowOff>
    </xdr:from>
    <xdr:to>
      <xdr:col>5</xdr:col>
      <xdr:colOff>83820</xdr:colOff>
      <xdr:row>7</xdr:row>
      <xdr:rowOff>68580</xdr:rowOff>
    </xdr:to>
    <xdr:sp macro="" textlink="">
      <xdr:nvSpPr>
        <xdr:cNvPr id="5" name="Oval 4"/>
        <xdr:cNvSpPr/>
      </xdr:nvSpPr>
      <xdr:spPr>
        <a:xfrm>
          <a:off x="336804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4</xdr:col>
      <xdr:colOff>632460</xdr:colOff>
      <xdr:row>4</xdr:row>
      <xdr:rowOff>594360</xdr:rowOff>
    </xdr:from>
    <xdr:to>
      <xdr:col>5</xdr:col>
      <xdr:colOff>83820</xdr:colOff>
      <xdr:row>5</xdr:row>
      <xdr:rowOff>83820</xdr:rowOff>
    </xdr:to>
    <xdr:sp macro="" textlink="">
      <xdr:nvSpPr>
        <xdr:cNvPr id="6" name="Oval 5"/>
        <xdr:cNvSpPr/>
      </xdr:nvSpPr>
      <xdr:spPr>
        <a:xfrm>
          <a:off x="3368040" y="18288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</xdr:col>
      <xdr:colOff>624840</xdr:colOff>
      <xdr:row>7</xdr:row>
      <xdr:rowOff>579120</xdr:rowOff>
    </xdr:from>
    <xdr:to>
      <xdr:col>4</xdr:col>
      <xdr:colOff>76200</xdr:colOff>
      <xdr:row>8</xdr:row>
      <xdr:rowOff>68580</xdr:rowOff>
    </xdr:to>
    <xdr:sp macro="" textlink="">
      <xdr:nvSpPr>
        <xdr:cNvPr id="7" name="Oval 6"/>
        <xdr:cNvSpPr/>
      </xdr:nvSpPr>
      <xdr:spPr>
        <a:xfrm>
          <a:off x="2651760" y="38481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</xdr:col>
      <xdr:colOff>617220</xdr:colOff>
      <xdr:row>8</xdr:row>
      <xdr:rowOff>502920</xdr:rowOff>
    </xdr:from>
    <xdr:to>
      <xdr:col>4</xdr:col>
      <xdr:colOff>68580</xdr:colOff>
      <xdr:row>8</xdr:row>
      <xdr:rowOff>670560</xdr:rowOff>
    </xdr:to>
    <xdr:sp macro="" textlink="">
      <xdr:nvSpPr>
        <xdr:cNvPr id="8" name="Oval 7"/>
        <xdr:cNvSpPr/>
      </xdr:nvSpPr>
      <xdr:spPr>
        <a:xfrm>
          <a:off x="2644140" y="44500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6</xdr:col>
      <xdr:colOff>617220</xdr:colOff>
      <xdr:row>5</xdr:row>
      <xdr:rowOff>563880</xdr:rowOff>
    </xdr:from>
    <xdr:to>
      <xdr:col>7</xdr:col>
      <xdr:colOff>68580</xdr:colOff>
      <xdr:row>6</xdr:row>
      <xdr:rowOff>53340</xdr:rowOff>
    </xdr:to>
    <xdr:sp macro="" textlink="">
      <xdr:nvSpPr>
        <xdr:cNvPr id="9" name="Oval 8"/>
        <xdr:cNvSpPr/>
      </xdr:nvSpPr>
      <xdr:spPr>
        <a:xfrm>
          <a:off x="4770120" y="24765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</xdr:col>
      <xdr:colOff>624840</xdr:colOff>
      <xdr:row>3</xdr:row>
      <xdr:rowOff>609600</xdr:rowOff>
    </xdr:from>
    <xdr:to>
      <xdr:col>4</xdr:col>
      <xdr:colOff>76200</xdr:colOff>
      <xdr:row>4</xdr:row>
      <xdr:rowOff>99060</xdr:rowOff>
    </xdr:to>
    <xdr:sp macro="" textlink="">
      <xdr:nvSpPr>
        <xdr:cNvPr id="10" name="Oval 9"/>
        <xdr:cNvSpPr/>
      </xdr:nvSpPr>
      <xdr:spPr>
        <a:xfrm>
          <a:off x="2651760" y="116586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632460</xdr:colOff>
      <xdr:row>3</xdr:row>
      <xdr:rowOff>7620</xdr:rowOff>
    </xdr:from>
    <xdr:to>
      <xdr:col>4</xdr:col>
      <xdr:colOff>83820</xdr:colOff>
      <xdr:row>3</xdr:row>
      <xdr:rowOff>175260</xdr:rowOff>
    </xdr:to>
    <xdr:sp macro="" textlink="">
      <xdr:nvSpPr>
        <xdr:cNvPr id="11" name="Oval 10"/>
        <xdr:cNvSpPr/>
      </xdr:nvSpPr>
      <xdr:spPr>
        <a:xfrm>
          <a:off x="2659380" y="5638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5</xdr:col>
      <xdr:colOff>113219</xdr:colOff>
      <xdr:row>8</xdr:row>
      <xdr:rowOff>118375</xdr:rowOff>
    </xdr:from>
    <xdr:to>
      <xdr:col>5</xdr:col>
      <xdr:colOff>696314</xdr:colOff>
      <xdr:row>8</xdr:row>
      <xdr:rowOff>557200</xdr:rowOff>
    </xdr:to>
    <xdr:grpSp>
      <xdr:nvGrpSpPr>
        <xdr:cNvPr id="12" name="Group 11"/>
        <xdr:cNvGrpSpPr/>
      </xdr:nvGrpSpPr>
      <xdr:grpSpPr>
        <a:xfrm>
          <a:off x="3740339" y="4061725"/>
          <a:ext cx="583095" cy="438825"/>
          <a:chOff x="3526979" y="3882655"/>
          <a:chExt cx="583095" cy="438825"/>
        </a:xfrm>
      </xdr:grpSpPr>
      <xdr:sp macro="" textlink="">
        <xdr:nvSpPr>
          <xdr:cNvPr id="13" name="Rectangle 12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191520</xdr:colOff>
      <xdr:row>3</xdr:row>
      <xdr:rowOff>192197</xdr:rowOff>
    </xdr:from>
    <xdr:to>
      <xdr:col>3</xdr:col>
      <xdr:colOff>297543</xdr:colOff>
      <xdr:row>4</xdr:row>
      <xdr:rowOff>25120</xdr:rowOff>
    </xdr:to>
    <xdr:grpSp>
      <xdr:nvGrpSpPr>
        <xdr:cNvPr id="15" name="Group 14"/>
        <xdr:cNvGrpSpPr/>
      </xdr:nvGrpSpPr>
      <xdr:grpSpPr>
        <a:xfrm>
          <a:off x="191520" y="744647"/>
          <a:ext cx="2239623" cy="511103"/>
          <a:chOff x="191520" y="565577"/>
          <a:chExt cx="2117703" cy="511103"/>
        </a:xfrm>
      </xdr:grpSpPr>
      <xdr:sp macro="" textlink="">
        <xdr:nvSpPr>
          <xdr:cNvPr id="16" name="Rectangle 15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rapezoid 16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682400</xdr:colOff>
      <xdr:row>0</xdr:row>
      <xdr:rowOff>129540</xdr:rowOff>
    </xdr:from>
    <xdr:to>
      <xdr:col>6</xdr:col>
      <xdr:colOff>492463</xdr:colOff>
      <xdr:row>5</xdr:row>
      <xdr:rowOff>334623</xdr:rowOff>
    </xdr:to>
    <xdr:grpSp>
      <xdr:nvGrpSpPr>
        <xdr:cNvPr id="18" name="Group 17"/>
        <xdr:cNvGrpSpPr/>
      </xdr:nvGrpSpPr>
      <xdr:grpSpPr>
        <a:xfrm rot="5400000">
          <a:off x="3530985" y="908075"/>
          <a:ext cx="2113893" cy="556823"/>
          <a:chOff x="191520" y="565577"/>
          <a:chExt cx="2117703" cy="511103"/>
        </a:xfrm>
      </xdr:grpSpPr>
      <xdr:sp macro="" textlink="">
        <xdr:nvSpPr>
          <xdr:cNvPr id="19" name="Rectangle 18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Trapezoid 19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381000</xdr:colOff>
      <xdr:row>3</xdr:row>
      <xdr:rowOff>358140</xdr:rowOff>
    </xdr:from>
    <xdr:to>
      <xdr:col>5</xdr:col>
      <xdr:colOff>274320</xdr:colOff>
      <xdr:row>8</xdr:row>
      <xdr:rowOff>83820</xdr:rowOff>
    </xdr:to>
    <xdr:cxnSp macro="">
      <xdr:nvCxnSpPr>
        <xdr:cNvPr id="21" name="Straight Arrow Connector 20"/>
        <xdr:cNvCxnSpPr/>
      </xdr:nvCxnSpPr>
      <xdr:spPr>
        <a:xfrm flipH="1" flipV="1">
          <a:off x="990600" y="914400"/>
          <a:ext cx="2727960" cy="311658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7</xdr:row>
      <xdr:rowOff>464820</xdr:rowOff>
    </xdr:from>
    <xdr:to>
      <xdr:col>5</xdr:col>
      <xdr:colOff>487680</xdr:colOff>
      <xdr:row>8</xdr:row>
      <xdr:rowOff>60960</xdr:rowOff>
    </xdr:to>
    <xdr:cxnSp macro="">
      <xdr:nvCxnSpPr>
        <xdr:cNvPr id="22" name="Straight Arrow Connector 21"/>
        <xdr:cNvCxnSpPr/>
      </xdr:nvCxnSpPr>
      <xdr:spPr>
        <a:xfrm flipV="1">
          <a:off x="3718560" y="3733800"/>
          <a:ext cx="213360" cy="27432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358140</xdr:colOff>
      <xdr:row>3</xdr:row>
      <xdr:rowOff>342900</xdr:rowOff>
    </xdr:from>
    <xdr:to>
      <xdr:col>5</xdr:col>
      <xdr:colOff>510540</xdr:colOff>
      <xdr:row>7</xdr:row>
      <xdr:rowOff>487680</xdr:rowOff>
    </xdr:to>
    <xdr:cxnSp macro="">
      <xdr:nvCxnSpPr>
        <xdr:cNvPr id="23" name="Straight Arrow Connector 22"/>
        <xdr:cNvCxnSpPr/>
      </xdr:nvCxnSpPr>
      <xdr:spPr>
        <a:xfrm flipH="1" flipV="1">
          <a:off x="967740" y="899160"/>
          <a:ext cx="2987040" cy="285750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154874</xdr:colOff>
      <xdr:row>8</xdr:row>
      <xdr:rowOff>61480</xdr:rowOff>
    </xdr:from>
    <xdr:to>
      <xdr:col>2</xdr:col>
      <xdr:colOff>593699</xdr:colOff>
      <xdr:row>8</xdr:row>
      <xdr:rowOff>644575</xdr:rowOff>
    </xdr:to>
    <xdr:grpSp>
      <xdr:nvGrpSpPr>
        <xdr:cNvPr id="24" name="Group 23"/>
        <xdr:cNvGrpSpPr/>
      </xdr:nvGrpSpPr>
      <xdr:grpSpPr>
        <a:xfrm rot="5400000">
          <a:off x="1469579" y="4076965"/>
          <a:ext cx="583095" cy="438825"/>
          <a:chOff x="3526979" y="3882655"/>
          <a:chExt cx="583095" cy="438825"/>
        </a:xfrm>
      </xdr:grpSpPr>
      <xdr:sp macro="" textlink="">
        <xdr:nvSpPr>
          <xdr:cNvPr id="25" name="Rectangle 24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182880</xdr:colOff>
      <xdr:row>3</xdr:row>
      <xdr:rowOff>411480</xdr:rowOff>
    </xdr:from>
    <xdr:to>
      <xdr:col>6</xdr:col>
      <xdr:colOff>259080</xdr:colOff>
      <xdr:row>7</xdr:row>
      <xdr:rowOff>502920</xdr:rowOff>
    </xdr:to>
    <xdr:cxnSp macro="">
      <xdr:nvCxnSpPr>
        <xdr:cNvPr id="27" name="Straight Arrow Connector 26"/>
        <xdr:cNvCxnSpPr/>
      </xdr:nvCxnSpPr>
      <xdr:spPr>
        <a:xfrm flipV="1">
          <a:off x="1501140" y="967740"/>
          <a:ext cx="2910840" cy="2804160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7</xdr:row>
      <xdr:rowOff>487680</xdr:rowOff>
    </xdr:from>
    <xdr:to>
      <xdr:col>2</xdr:col>
      <xdr:colOff>613825</xdr:colOff>
      <xdr:row>8</xdr:row>
      <xdr:rowOff>227647</xdr:rowOff>
    </xdr:to>
    <xdr:cxnSp macro="">
      <xdr:nvCxnSpPr>
        <xdr:cNvPr id="28" name="Straight Arrow Connector 27"/>
        <xdr:cNvCxnSpPr>
          <a:stCxn id="26" idx="1"/>
        </xdr:cNvCxnSpPr>
      </xdr:nvCxnSpPr>
      <xdr:spPr>
        <a:xfrm flipH="1" flipV="1">
          <a:off x="1508760" y="3756660"/>
          <a:ext cx="423325" cy="418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613825</xdr:colOff>
      <xdr:row>3</xdr:row>
      <xdr:rowOff>381000</xdr:rowOff>
    </xdr:from>
    <xdr:to>
      <xdr:col>6</xdr:col>
      <xdr:colOff>312420</xdr:colOff>
      <xdr:row>8</xdr:row>
      <xdr:rowOff>227647</xdr:rowOff>
    </xdr:to>
    <xdr:cxnSp macro="">
      <xdr:nvCxnSpPr>
        <xdr:cNvPr id="29" name="Straight Arrow Connector 28"/>
        <xdr:cNvCxnSpPr>
          <a:stCxn id="26" idx="1"/>
        </xdr:cNvCxnSpPr>
      </xdr:nvCxnSpPr>
      <xdr:spPr>
        <a:xfrm flipV="1">
          <a:off x="1932085" y="937260"/>
          <a:ext cx="2533235" cy="32375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</xdr:colOff>
      <xdr:row>5</xdr:row>
      <xdr:rowOff>586740</xdr:rowOff>
    </xdr:from>
    <xdr:to>
      <xdr:col>9</xdr:col>
      <xdr:colOff>220980</xdr:colOff>
      <xdr:row>6</xdr:row>
      <xdr:rowOff>83820</xdr:rowOff>
    </xdr:to>
    <xdr:sp macro="" textlink="">
      <xdr:nvSpPr>
        <xdr:cNvPr id="30" name="Oval 29"/>
        <xdr:cNvSpPr/>
      </xdr:nvSpPr>
      <xdr:spPr>
        <a:xfrm>
          <a:off x="630936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10</xdr:col>
      <xdr:colOff>624840</xdr:colOff>
      <xdr:row>4</xdr:row>
      <xdr:rowOff>571500</xdr:rowOff>
    </xdr:from>
    <xdr:to>
      <xdr:col>11</xdr:col>
      <xdr:colOff>76200</xdr:colOff>
      <xdr:row>5</xdr:row>
      <xdr:rowOff>60960</xdr:rowOff>
    </xdr:to>
    <xdr:sp macro="" textlink="">
      <xdr:nvSpPr>
        <xdr:cNvPr id="31" name="Oval 30"/>
        <xdr:cNvSpPr/>
      </xdr:nvSpPr>
      <xdr:spPr>
        <a:xfrm>
          <a:off x="7612380" y="180594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10</xdr:col>
      <xdr:colOff>617220</xdr:colOff>
      <xdr:row>6</xdr:row>
      <xdr:rowOff>579120</xdr:rowOff>
    </xdr:from>
    <xdr:to>
      <xdr:col>11</xdr:col>
      <xdr:colOff>68580</xdr:colOff>
      <xdr:row>7</xdr:row>
      <xdr:rowOff>68580</xdr:rowOff>
    </xdr:to>
    <xdr:sp macro="" textlink="">
      <xdr:nvSpPr>
        <xdr:cNvPr id="32" name="Oval 31"/>
        <xdr:cNvSpPr/>
      </xdr:nvSpPr>
      <xdr:spPr>
        <a:xfrm>
          <a:off x="760476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12</xdr:col>
      <xdr:colOff>632460</xdr:colOff>
      <xdr:row>6</xdr:row>
      <xdr:rowOff>579120</xdr:rowOff>
    </xdr:from>
    <xdr:to>
      <xdr:col>13</xdr:col>
      <xdr:colOff>83820</xdr:colOff>
      <xdr:row>7</xdr:row>
      <xdr:rowOff>68580</xdr:rowOff>
    </xdr:to>
    <xdr:sp macro="" textlink="">
      <xdr:nvSpPr>
        <xdr:cNvPr id="33" name="Oval 32"/>
        <xdr:cNvSpPr/>
      </xdr:nvSpPr>
      <xdr:spPr>
        <a:xfrm>
          <a:off x="903732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12</xdr:col>
      <xdr:colOff>632460</xdr:colOff>
      <xdr:row>4</xdr:row>
      <xdr:rowOff>594360</xdr:rowOff>
    </xdr:from>
    <xdr:to>
      <xdr:col>13</xdr:col>
      <xdr:colOff>83820</xdr:colOff>
      <xdr:row>5</xdr:row>
      <xdr:rowOff>83820</xdr:rowOff>
    </xdr:to>
    <xdr:sp macro="" textlink="">
      <xdr:nvSpPr>
        <xdr:cNvPr id="34" name="Oval 33"/>
        <xdr:cNvSpPr/>
      </xdr:nvSpPr>
      <xdr:spPr>
        <a:xfrm>
          <a:off x="9037320" y="18288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11</xdr:col>
      <xdr:colOff>624840</xdr:colOff>
      <xdr:row>7</xdr:row>
      <xdr:rowOff>579120</xdr:rowOff>
    </xdr:from>
    <xdr:to>
      <xdr:col>12</xdr:col>
      <xdr:colOff>76200</xdr:colOff>
      <xdr:row>8</xdr:row>
      <xdr:rowOff>68580</xdr:rowOff>
    </xdr:to>
    <xdr:sp macro="" textlink="">
      <xdr:nvSpPr>
        <xdr:cNvPr id="35" name="Oval 34"/>
        <xdr:cNvSpPr/>
      </xdr:nvSpPr>
      <xdr:spPr>
        <a:xfrm>
          <a:off x="8321040" y="38481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11</xdr:col>
      <xdr:colOff>617220</xdr:colOff>
      <xdr:row>8</xdr:row>
      <xdr:rowOff>502920</xdr:rowOff>
    </xdr:from>
    <xdr:to>
      <xdr:col>12</xdr:col>
      <xdr:colOff>68580</xdr:colOff>
      <xdr:row>8</xdr:row>
      <xdr:rowOff>670560</xdr:rowOff>
    </xdr:to>
    <xdr:sp macro="" textlink="">
      <xdr:nvSpPr>
        <xdr:cNvPr id="36" name="Oval 35"/>
        <xdr:cNvSpPr/>
      </xdr:nvSpPr>
      <xdr:spPr>
        <a:xfrm>
          <a:off x="8313420" y="44500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14</xdr:col>
      <xdr:colOff>617220</xdr:colOff>
      <xdr:row>5</xdr:row>
      <xdr:rowOff>563880</xdr:rowOff>
    </xdr:from>
    <xdr:to>
      <xdr:col>15</xdr:col>
      <xdr:colOff>68580</xdr:colOff>
      <xdr:row>6</xdr:row>
      <xdr:rowOff>53340</xdr:rowOff>
    </xdr:to>
    <xdr:sp macro="" textlink="">
      <xdr:nvSpPr>
        <xdr:cNvPr id="37" name="Oval 36"/>
        <xdr:cNvSpPr/>
      </xdr:nvSpPr>
      <xdr:spPr>
        <a:xfrm>
          <a:off x="10439400" y="24765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11</xdr:col>
      <xdr:colOff>624840</xdr:colOff>
      <xdr:row>3</xdr:row>
      <xdr:rowOff>609600</xdr:rowOff>
    </xdr:from>
    <xdr:to>
      <xdr:col>12</xdr:col>
      <xdr:colOff>76200</xdr:colOff>
      <xdr:row>4</xdr:row>
      <xdr:rowOff>99060</xdr:rowOff>
    </xdr:to>
    <xdr:sp macro="" textlink="">
      <xdr:nvSpPr>
        <xdr:cNvPr id="38" name="Oval 37"/>
        <xdr:cNvSpPr/>
      </xdr:nvSpPr>
      <xdr:spPr>
        <a:xfrm>
          <a:off x="8321040" y="116586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11</xdr:col>
      <xdr:colOff>632460</xdr:colOff>
      <xdr:row>3</xdr:row>
      <xdr:rowOff>7620</xdr:rowOff>
    </xdr:from>
    <xdr:to>
      <xdr:col>12</xdr:col>
      <xdr:colOff>83820</xdr:colOff>
      <xdr:row>3</xdr:row>
      <xdr:rowOff>175260</xdr:rowOff>
    </xdr:to>
    <xdr:sp macro="" textlink="">
      <xdr:nvSpPr>
        <xdr:cNvPr id="39" name="Oval 38"/>
        <xdr:cNvSpPr/>
      </xdr:nvSpPr>
      <xdr:spPr>
        <a:xfrm>
          <a:off x="8328660" y="5638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13</xdr:col>
      <xdr:colOff>113219</xdr:colOff>
      <xdr:row>8</xdr:row>
      <xdr:rowOff>118375</xdr:rowOff>
    </xdr:from>
    <xdr:to>
      <xdr:col>13</xdr:col>
      <xdr:colOff>696314</xdr:colOff>
      <xdr:row>8</xdr:row>
      <xdr:rowOff>557200</xdr:rowOff>
    </xdr:to>
    <xdr:grpSp>
      <xdr:nvGrpSpPr>
        <xdr:cNvPr id="40" name="Group 39"/>
        <xdr:cNvGrpSpPr/>
      </xdr:nvGrpSpPr>
      <xdr:grpSpPr>
        <a:xfrm>
          <a:off x="9714419" y="4061725"/>
          <a:ext cx="583095" cy="438825"/>
          <a:chOff x="3526979" y="3882655"/>
          <a:chExt cx="583095" cy="438825"/>
        </a:xfrm>
      </xdr:grpSpPr>
      <xdr:sp macro="" textlink="">
        <xdr:nvSpPr>
          <xdr:cNvPr id="41" name="Rectangle 40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le 41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4220</xdr:colOff>
      <xdr:row>0</xdr:row>
      <xdr:rowOff>152400</xdr:rowOff>
    </xdr:from>
    <xdr:to>
      <xdr:col>14</xdr:col>
      <xdr:colOff>522943</xdr:colOff>
      <xdr:row>5</xdr:row>
      <xdr:rowOff>357483</xdr:rowOff>
    </xdr:to>
    <xdr:grpSp>
      <xdr:nvGrpSpPr>
        <xdr:cNvPr id="48" name="Group 47"/>
        <xdr:cNvGrpSpPr/>
      </xdr:nvGrpSpPr>
      <xdr:grpSpPr>
        <a:xfrm rot="5400000">
          <a:off x="9554595" y="949985"/>
          <a:ext cx="2113893" cy="518723"/>
          <a:chOff x="191520" y="565577"/>
          <a:chExt cx="2117703" cy="511103"/>
        </a:xfrm>
      </xdr:grpSpPr>
      <xdr:sp macro="" textlink="">
        <xdr:nvSpPr>
          <xdr:cNvPr id="49" name="Rectangle 48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Trapezoid 49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298200</xdr:colOff>
      <xdr:row>3</xdr:row>
      <xdr:rowOff>222677</xdr:rowOff>
    </xdr:from>
    <xdr:to>
      <xdr:col>11</xdr:col>
      <xdr:colOff>305163</xdr:colOff>
      <xdr:row>4</xdr:row>
      <xdr:rowOff>55600</xdr:rowOff>
    </xdr:to>
    <xdr:grpSp>
      <xdr:nvGrpSpPr>
        <xdr:cNvPr id="51" name="Group 50"/>
        <xdr:cNvGrpSpPr/>
      </xdr:nvGrpSpPr>
      <xdr:grpSpPr>
        <a:xfrm>
          <a:off x="6165600" y="775127"/>
          <a:ext cx="2247243" cy="511103"/>
          <a:chOff x="191520" y="565577"/>
          <a:chExt cx="2117703" cy="511103"/>
        </a:xfrm>
      </xdr:grpSpPr>
      <xdr:sp macro="" textlink="">
        <xdr:nvSpPr>
          <xdr:cNvPr id="52" name="Rectangle 51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Trapezoid 52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30480</xdr:colOff>
      <xdr:row>5</xdr:row>
      <xdr:rowOff>586740</xdr:rowOff>
    </xdr:from>
    <xdr:to>
      <xdr:col>16</xdr:col>
      <xdr:colOff>220980</xdr:colOff>
      <xdr:row>6</xdr:row>
      <xdr:rowOff>83820</xdr:rowOff>
    </xdr:to>
    <xdr:sp macro="" textlink="">
      <xdr:nvSpPr>
        <xdr:cNvPr id="59" name="Oval 58"/>
        <xdr:cNvSpPr/>
      </xdr:nvSpPr>
      <xdr:spPr>
        <a:xfrm>
          <a:off x="630936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17</xdr:col>
      <xdr:colOff>624840</xdr:colOff>
      <xdr:row>4</xdr:row>
      <xdr:rowOff>571500</xdr:rowOff>
    </xdr:from>
    <xdr:to>
      <xdr:col>18</xdr:col>
      <xdr:colOff>76200</xdr:colOff>
      <xdr:row>5</xdr:row>
      <xdr:rowOff>60960</xdr:rowOff>
    </xdr:to>
    <xdr:sp macro="" textlink="">
      <xdr:nvSpPr>
        <xdr:cNvPr id="60" name="Oval 59"/>
        <xdr:cNvSpPr/>
      </xdr:nvSpPr>
      <xdr:spPr>
        <a:xfrm>
          <a:off x="7612380" y="180594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17</xdr:col>
      <xdr:colOff>617220</xdr:colOff>
      <xdr:row>6</xdr:row>
      <xdr:rowOff>579120</xdr:rowOff>
    </xdr:from>
    <xdr:to>
      <xdr:col>18</xdr:col>
      <xdr:colOff>68580</xdr:colOff>
      <xdr:row>7</xdr:row>
      <xdr:rowOff>68580</xdr:rowOff>
    </xdr:to>
    <xdr:sp macro="" textlink="">
      <xdr:nvSpPr>
        <xdr:cNvPr id="61" name="Oval 60"/>
        <xdr:cNvSpPr/>
      </xdr:nvSpPr>
      <xdr:spPr>
        <a:xfrm>
          <a:off x="760476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19</xdr:col>
      <xdr:colOff>632460</xdr:colOff>
      <xdr:row>6</xdr:row>
      <xdr:rowOff>579120</xdr:rowOff>
    </xdr:from>
    <xdr:to>
      <xdr:col>20</xdr:col>
      <xdr:colOff>83820</xdr:colOff>
      <xdr:row>7</xdr:row>
      <xdr:rowOff>68580</xdr:rowOff>
    </xdr:to>
    <xdr:sp macro="" textlink="">
      <xdr:nvSpPr>
        <xdr:cNvPr id="62" name="Oval 61"/>
        <xdr:cNvSpPr/>
      </xdr:nvSpPr>
      <xdr:spPr>
        <a:xfrm>
          <a:off x="903732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19</xdr:col>
      <xdr:colOff>632460</xdr:colOff>
      <xdr:row>4</xdr:row>
      <xdr:rowOff>594360</xdr:rowOff>
    </xdr:from>
    <xdr:to>
      <xdr:col>20</xdr:col>
      <xdr:colOff>83820</xdr:colOff>
      <xdr:row>5</xdr:row>
      <xdr:rowOff>83820</xdr:rowOff>
    </xdr:to>
    <xdr:sp macro="" textlink="">
      <xdr:nvSpPr>
        <xdr:cNvPr id="63" name="Oval 62"/>
        <xdr:cNvSpPr/>
      </xdr:nvSpPr>
      <xdr:spPr>
        <a:xfrm>
          <a:off x="9037320" y="18288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18</xdr:col>
      <xdr:colOff>624840</xdr:colOff>
      <xdr:row>7</xdr:row>
      <xdr:rowOff>579120</xdr:rowOff>
    </xdr:from>
    <xdr:to>
      <xdr:col>19</xdr:col>
      <xdr:colOff>76200</xdr:colOff>
      <xdr:row>8</xdr:row>
      <xdr:rowOff>68580</xdr:rowOff>
    </xdr:to>
    <xdr:sp macro="" textlink="">
      <xdr:nvSpPr>
        <xdr:cNvPr id="64" name="Oval 63"/>
        <xdr:cNvSpPr/>
      </xdr:nvSpPr>
      <xdr:spPr>
        <a:xfrm>
          <a:off x="8321040" y="38481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18</xdr:col>
      <xdr:colOff>617220</xdr:colOff>
      <xdr:row>8</xdr:row>
      <xdr:rowOff>502920</xdr:rowOff>
    </xdr:from>
    <xdr:to>
      <xdr:col>19</xdr:col>
      <xdr:colOff>68580</xdr:colOff>
      <xdr:row>8</xdr:row>
      <xdr:rowOff>670560</xdr:rowOff>
    </xdr:to>
    <xdr:sp macro="" textlink="">
      <xdr:nvSpPr>
        <xdr:cNvPr id="65" name="Oval 64"/>
        <xdr:cNvSpPr/>
      </xdr:nvSpPr>
      <xdr:spPr>
        <a:xfrm>
          <a:off x="8313420" y="44500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21</xdr:col>
      <xdr:colOff>617220</xdr:colOff>
      <xdr:row>5</xdr:row>
      <xdr:rowOff>563880</xdr:rowOff>
    </xdr:from>
    <xdr:to>
      <xdr:col>22</xdr:col>
      <xdr:colOff>68580</xdr:colOff>
      <xdr:row>6</xdr:row>
      <xdr:rowOff>53340</xdr:rowOff>
    </xdr:to>
    <xdr:sp macro="" textlink="">
      <xdr:nvSpPr>
        <xdr:cNvPr id="66" name="Oval 65"/>
        <xdr:cNvSpPr/>
      </xdr:nvSpPr>
      <xdr:spPr>
        <a:xfrm>
          <a:off x="10439400" y="24765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18</xdr:col>
      <xdr:colOff>624840</xdr:colOff>
      <xdr:row>3</xdr:row>
      <xdr:rowOff>609600</xdr:rowOff>
    </xdr:from>
    <xdr:to>
      <xdr:col>19</xdr:col>
      <xdr:colOff>76200</xdr:colOff>
      <xdr:row>4</xdr:row>
      <xdr:rowOff>99060</xdr:rowOff>
    </xdr:to>
    <xdr:sp macro="" textlink="">
      <xdr:nvSpPr>
        <xdr:cNvPr id="67" name="Oval 66"/>
        <xdr:cNvSpPr/>
      </xdr:nvSpPr>
      <xdr:spPr>
        <a:xfrm>
          <a:off x="8321040" y="116586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18</xdr:col>
      <xdr:colOff>632460</xdr:colOff>
      <xdr:row>3</xdr:row>
      <xdr:rowOff>7620</xdr:rowOff>
    </xdr:from>
    <xdr:to>
      <xdr:col>19</xdr:col>
      <xdr:colOff>83820</xdr:colOff>
      <xdr:row>3</xdr:row>
      <xdr:rowOff>175260</xdr:rowOff>
    </xdr:to>
    <xdr:sp macro="" textlink="">
      <xdr:nvSpPr>
        <xdr:cNvPr id="68" name="Oval 67"/>
        <xdr:cNvSpPr/>
      </xdr:nvSpPr>
      <xdr:spPr>
        <a:xfrm>
          <a:off x="8328660" y="5638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21</xdr:col>
      <xdr:colOff>4220</xdr:colOff>
      <xdr:row>0</xdr:row>
      <xdr:rowOff>152400</xdr:rowOff>
    </xdr:from>
    <xdr:to>
      <xdr:col>21</xdr:col>
      <xdr:colOff>522943</xdr:colOff>
      <xdr:row>5</xdr:row>
      <xdr:rowOff>357483</xdr:rowOff>
    </xdr:to>
    <xdr:grpSp>
      <xdr:nvGrpSpPr>
        <xdr:cNvPr id="77" name="Group 76"/>
        <xdr:cNvGrpSpPr/>
      </xdr:nvGrpSpPr>
      <xdr:grpSpPr>
        <a:xfrm rot="5400000">
          <a:off x="14675235" y="949985"/>
          <a:ext cx="2113893" cy="518723"/>
          <a:chOff x="191520" y="565577"/>
          <a:chExt cx="2117703" cy="511103"/>
        </a:xfrm>
      </xdr:grpSpPr>
      <xdr:sp macro="" textlink="">
        <xdr:nvSpPr>
          <xdr:cNvPr id="78" name="Rectangle 77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Trapezoid 78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298200</xdr:colOff>
      <xdr:row>3</xdr:row>
      <xdr:rowOff>222677</xdr:rowOff>
    </xdr:from>
    <xdr:to>
      <xdr:col>18</xdr:col>
      <xdr:colOff>305163</xdr:colOff>
      <xdr:row>4</xdr:row>
      <xdr:rowOff>55600</xdr:rowOff>
    </xdr:to>
    <xdr:grpSp>
      <xdr:nvGrpSpPr>
        <xdr:cNvPr id="80" name="Group 79"/>
        <xdr:cNvGrpSpPr/>
      </xdr:nvGrpSpPr>
      <xdr:grpSpPr>
        <a:xfrm>
          <a:off x="11392920" y="775127"/>
          <a:ext cx="2140563" cy="511103"/>
          <a:chOff x="191520" y="565577"/>
          <a:chExt cx="2117703" cy="511103"/>
        </a:xfrm>
      </xdr:grpSpPr>
      <xdr:sp macro="" textlink="">
        <xdr:nvSpPr>
          <xdr:cNvPr id="81" name="Rectangle 80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Trapezoid 81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624840</xdr:colOff>
      <xdr:row>5</xdr:row>
      <xdr:rowOff>571500</xdr:rowOff>
    </xdr:from>
    <xdr:to>
      <xdr:col>13</xdr:col>
      <xdr:colOff>228600</xdr:colOff>
      <xdr:row>8</xdr:row>
      <xdr:rowOff>205740</xdr:rowOff>
    </xdr:to>
    <xdr:cxnSp macro="">
      <xdr:nvCxnSpPr>
        <xdr:cNvPr id="88" name="Straight Arrow Connector 87"/>
        <xdr:cNvCxnSpPr/>
      </xdr:nvCxnSpPr>
      <xdr:spPr>
        <a:xfrm flipH="1" flipV="1">
          <a:off x="9029700" y="2484120"/>
          <a:ext cx="312420" cy="1668780"/>
        </a:xfrm>
        <a:prstGeom prst="straightConnector1">
          <a:avLst/>
        </a:prstGeom>
        <a:ln w="228600">
          <a:solidFill>
            <a:srgbClr val="92D050">
              <a:alpha val="50000"/>
            </a:srgb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3</xdr:row>
      <xdr:rowOff>358140</xdr:rowOff>
    </xdr:from>
    <xdr:to>
      <xdr:col>13</xdr:col>
      <xdr:colOff>274320</xdr:colOff>
      <xdr:row>8</xdr:row>
      <xdr:rowOff>83820</xdr:rowOff>
    </xdr:to>
    <xdr:cxnSp macro="">
      <xdr:nvCxnSpPr>
        <xdr:cNvPr id="93" name="Straight Arrow Connector 92"/>
        <xdr:cNvCxnSpPr/>
      </xdr:nvCxnSpPr>
      <xdr:spPr>
        <a:xfrm flipH="1" flipV="1">
          <a:off x="6659880" y="914400"/>
          <a:ext cx="2727960" cy="3116580"/>
        </a:xfrm>
        <a:prstGeom prst="straightConnector1">
          <a:avLst/>
        </a:prstGeom>
        <a:ln w="3492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152762</xdr:colOff>
      <xdr:row>8</xdr:row>
      <xdr:rowOff>30873</xdr:rowOff>
    </xdr:from>
    <xdr:to>
      <xdr:col>13</xdr:col>
      <xdr:colOff>478165</xdr:colOff>
      <xdr:row>8</xdr:row>
      <xdr:rowOff>522658</xdr:rowOff>
    </xdr:to>
    <xdr:sp macro="" textlink="">
      <xdr:nvSpPr>
        <xdr:cNvPr id="97" name="Arc 96"/>
        <xdr:cNvSpPr/>
      </xdr:nvSpPr>
      <xdr:spPr>
        <a:xfrm rot="1794947" flipH="1">
          <a:off x="9266282" y="3978033"/>
          <a:ext cx="325403" cy="491785"/>
        </a:xfrm>
        <a:prstGeom prst="arc">
          <a:avLst>
            <a:gd name="adj1" fmla="val 17130721"/>
            <a:gd name="adj2" fmla="val 1437749"/>
          </a:avLst>
        </a:prstGeom>
        <a:ln w="63500">
          <a:solidFill>
            <a:srgbClr val="00B05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279003</xdr:colOff>
      <xdr:row>6</xdr:row>
      <xdr:rowOff>26470</xdr:rowOff>
    </xdr:from>
    <xdr:to>
      <xdr:col>13</xdr:col>
      <xdr:colOff>101409</xdr:colOff>
      <xdr:row>6</xdr:row>
      <xdr:rowOff>643124</xdr:rowOff>
    </xdr:to>
    <xdr:sp macro="" textlink="">
      <xdr:nvSpPr>
        <xdr:cNvPr id="98" name="Arc 97"/>
        <xdr:cNvSpPr/>
      </xdr:nvSpPr>
      <xdr:spPr>
        <a:xfrm rot="17840565">
          <a:off x="8641069" y="2660064"/>
          <a:ext cx="616654" cy="531066"/>
        </a:xfrm>
        <a:prstGeom prst="arc">
          <a:avLst>
            <a:gd name="adj1" fmla="val 16200000"/>
            <a:gd name="adj2" fmla="val 1437749"/>
          </a:avLst>
        </a:prstGeom>
        <a:ln w="63500">
          <a:solidFill>
            <a:srgbClr val="00B05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B_ROT_RED_2</a:t>
          </a:r>
        </a:p>
      </xdr:txBody>
    </xdr:sp>
    <xdr:clientData/>
  </xdr:twoCellAnchor>
  <xdr:twoCellAnchor>
    <xdr:from>
      <xdr:col>10</xdr:col>
      <xdr:colOff>106680</xdr:colOff>
      <xdr:row>4</xdr:row>
      <xdr:rowOff>167640</xdr:rowOff>
    </xdr:from>
    <xdr:to>
      <xdr:col>12</xdr:col>
      <xdr:colOff>571500</xdr:colOff>
      <xdr:row>5</xdr:row>
      <xdr:rowOff>609600</xdr:rowOff>
    </xdr:to>
    <xdr:cxnSp macro="">
      <xdr:nvCxnSpPr>
        <xdr:cNvPr id="100" name="Straight Arrow Connector 99"/>
        <xdr:cNvCxnSpPr/>
      </xdr:nvCxnSpPr>
      <xdr:spPr>
        <a:xfrm flipH="1" flipV="1">
          <a:off x="7094220" y="1402080"/>
          <a:ext cx="1882140" cy="1120140"/>
        </a:xfrm>
        <a:prstGeom prst="straightConnector1">
          <a:avLst/>
        </a:prstGeom>
        <a:ln w="228600">
          <a:solidFill>
            <a:srgbClr val="92D050">
              <a:alpha val="50000"/>
            </a:srgb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572492</xdr:colOff>
      <xdr:row>3</xdr:row>
      <xdr:rowOff>601744</xdr:rowOff>
    </xdr:from>
    <xdr:to>
      <xdr:col>10</xdr:col>
      <xdr:colOff>355617</xdr:colOff>
      <xdr:row>4</xdr:row>
      <xdr:rowOff>248967</xdr:rowOff>
    </xdr:to>
    <xdr:sp macro="" textlink="">
      <xdr:nvSpPr>
        <xdr:cNvPr id="103" name="Arc 102"/>
        <xdr:cNvSpPr/>
      </xdr:nvSpPr>
      <xdr:spPr>
        <a:xfrm rot="17905306" flipH="1">
          <a:off x="6934563" y="1074813"/>
          <a:ext cx="325403" cy="491785"/>
        </a:xfrm>
        <a:prstGeom prst="arc">
          <a:avLst>
            <a:gd name="adj1" fmla="val 17130721"/>
            <a:gd name="adj2" fmla="val 1437749"/>
          </a:avLst>
        </a:prstGeom>
        <a:ln w="63500">
          <a:solidFill>
            <a:srgbClr val="00B05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274320</xdr:colOff>
      <xdr:row>3</xdr:row>
      <xdr:rowOff>464820</xdr:rowOff>
    </xdr:from>
    <xdr:to>
      <xdr:col>10</xdr:col>
      <xdr:colOff>30480</xdr:colOff>
      <xdr:row>4</xdr:row>
      <xdr:rowOff>350520</xdr:rowOff>
    </xdr:to>
    <xdr:cxnSp macro="">
      <xdr:nvCxnSpPr>
        <xdr:cNvPr id="104" name="Straight Arrow Connector 103"/>
        <xdr:cNvCxnSpPr/>
      </xdr:nvCxnSpPr>
      <xdr:spPr>
        <a:xfrm flipH="1" flipV="1">
          <a:off x="6553200" y="1021080"/>
          <a:ext cx="464820" cy="563880"/>
        </a:xfrm>
        <a:prstGeom prst="straightConnector1">
          <a:avLst/>
        </a:prstGeom>
        <a:ln w="3492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30480</xdr:colOff>
      <xdr:row>5</xdr:row>
      <xdr:rowOff>586740</xdr:rowOff>
    </xdr:from>
    <xdr:to>
      <xdr:col>23</xdr:col>
      <xdr:colOff>220980</xdr:colOff>
      <xdr:row>6</xdr:row>
      <xdr:rowOff>83820</xdr:rowOff>
    </xdr:to>
    <xdr:sp macro="" textlink="">
      <xdr:nvSpPr>
        <xdr:cNvPr id="106" name="Oval 105"/>
        <xdr:cNvSpPr/>
      </xdr:nvSpPr>
      <xdr:spPr>
        <a:xfrm>
          <a:off x="1117092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24</xdr:col>
      <xdr:colOff>624840</xdr:colOff>
      <xdr:row>4</xdr:row>
      <xdr:rowOff>571500</xdr:rowOff>
    </xdr:from>
    <xdr:to>
      <xdr:col>25</xdr:col>
      <xdr:colOff>76200</xdr:colOff>
      <xdr:row>5</xdr:row>
      <xdr:rowOff>60960</xdr:rowOff>
    </xdr:to>
    <xdr:sp macro="" textlink="">
      <xdr:nvSpPr>
        <xdr:cNvPr id="107" name="Oval 106"/>
        <xdr:cNvSpPr/>
      </xdr:nvSpPr>
      <xdr:spPr>
        <a:xfrm>
          <a:off x="12473940" y="180594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24</xdr:col>
      <xdr:colOff>617220</xdr:colOff>
      <xdr:row>6</xdr:row>
      <xdr:rowOff>579120</xdr:rowOff>
    </xdr:from>
    <xdr:to>
      <xdr:col>25</xdr:col>
      <xdr:colOff>68580</xdr:colOff>
      <xdr:row>7</xdr:row>
      <xdr:rowOff>68580</xdr:rowOff>
    </xdr:to>
    <xdr:sp macro="" textlink="">
      <xdr:nvSpPr>
        <xdr:cNvPr id="108" name="Oval 107"/>
        <xdr:cNvSpPr/>
      </xdr:nvSpPr>
      <xdr:spPr>
        <a:xfrm>
          <a:off x="1246632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26</xdr:col>
      <xdr:colOff>632460</xdr:colOff>
      <xdr:row>6</xdr:row>
      <xdr:rowOff>579120</xdr:rowOff>
    </xdr:from>
    <xdr:to>
      <xdr:col>27</xdr:col>
      <xdr:colOff>83820</xdr:colOff>
      <xdr:row>7</xdr:row>
      <xdr:rowOff>68580</xdr:rowOff>
    </xdr:to>
    <xdr:sp macro="" textlink="">
      <xdr:nvSpPr>
        <xdr:cNvPr id="109" name="Oval 108"/>
        <xdr:cNvSpPr/>
      </xdr:nvSpPr>
      <xdr:spPr>
        <a:xfrm>
          <a:off x="1389888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26</xdr:col>
      <xdr:colOff>632460</xdr:colOff>
      <xdr:row>4</xdr:row>
      <xdr:rowOff>594360</xdr:rowOff>
    </xdr:from>
    <xdr:to>
      <xdr:col>27</xdr:col>
      <xdr:colOff>83820</xdr:colOff>
      <xdr:row>5</xdr:row>
      <xdr:rowOff>83820</xdr:rowOff>
    </xdr:to>
    <xdr:sp macro="" textlink="">
      <xdr:nvSpPr>
        <xdr:cNvPr id="110" name="Oval 109"/>
        <xdr:cNvSpPr/>
      </xdr:nvSpPr>
      <xdr:spPr>
        <a:xfrm>
          <a:off x="13898880" y="18288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25</xdr:col>
      <xdr:colOff>624840</xdr:colOff>
      <xdr:row>7</xdr:row>
      <xdr:rowOff>579120</xdr:rowOff>
    </xdr:from>
    <xdr:to>
      <xdr:col>26</xdr:col>
      <xdr:colOff>76200</xdr:colOff>
      <xdr:row>8</xdr:row>
      <xdr:rowOff>68580</xdr:rowOff>
    </xdr:to>
    <xdr:sp macro="" textlink="">
      <xdr:nvSpPr>
        <xdr:cNvPr id="111" name="Oval 110"/>
        <xdr:cNvSpPr/>
      </xdr:nvSpPr>
      <xdr:spPr>
        <a:xfrm>
          <a:off x="13182600" y="38481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25</xdr:col>
      <xdr:colOff>617220</xdr:colOff>
      <xdr:row>8</xdr:row>
      <xdr:rowOff>502920</xdr:rowOff>
    </xdr:from>
    <xdr:to>
      <xdr:col>26</xdr:col>
      <xdr:colOff>68580</xdr:colOff>
      <xdr:row>8</xdr:row>
      <xdr:rowOff>670560</xdr:rowOff>
    </xdr:to>
    <xdr:sp macro="" textlink="">
      <xdr:nvSpPr>
        <xdr:cNvPr id="112" name="Oval 111"/>
        <xdr:cNvSpPr/>
      </xdr:nvSpPr>
      <xdr:spPr>
        <a:xfrm>
          <a:off x="13174980" y="44500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28</xdr:col>
      <xdr:colOff>617220</xdr:colOff>
      <xdr:row>5</xdr:row>
      <xdr:rowOff>563880</xdr:rowOff>
    </xdr:from>
    <xdr:to>
      <xdr:col>29</xdr:col>
      <xdr:colOff>68580</xdr:colOff>
      <xdr:row>6</xdr:row>
      <xdr:rowOff>53340</xdr:rowOff>
    </xdr:to>
    <xdr:sp macro="" textlink="">
      <xdr:nvSpPr>
        <xdr:cNvPr id="113" name="Oval 112"/>
        <xdr:cNvSpPr/>
      </xdr:nvSpPr>
      <xdr:spPr>
        <a:xfrm>
          <a:off x="15300960" y="24765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25</xdr:col>
      <xdr:colOff>624840</xdr:colOff>
      <xdr:row>3</xdr:row>
      <xdr:rowOff>609600</xdr:rowOff>
    </xdr:from>
    <xdr:to>
      <xdr:col>26</xdr:col>
      <xdr:colOff>76200</xdr:colOff>
      <xdr:row>4</xdr:row>
      <xdr:rowOff>99060</xdr:rowOff>
    </xdr:to>
    <xdr:sp macro="" textlink="">
      <xdr:nvSpPr>
        <xdr:cNvPr id="114" name="Oval 113"/>
        <xdr:cNvSpPr/>
      </xdr:nvSpPr>
      <xdr:spPr>
        <a:xfrm>
          <a:off x="13182600" y="116586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25</xdr:col>
      <xdr:colOff>632460</xdr:colOff>
      <xdr:row>3</xdr:row>
      <xdr:rowOff>7620</xdr:rowOff>
    </xdr:from>
    <xdr:to>
      <xdr:col>26</xdr:col>
      <xdr:colOff>83820</xdr:colOff>
      <xdr:row>3</xdr:row>
      <xdr:rowOff>175260</xdr:rowOff>
    </xdr:to>
    <xdr:sp macro="" textlink="">
      <xdr:nvSpPr>
        <xdr:cNvPr id="115" name="Oval 114"/>
        <xdr:cNvSpPr/>
      </xdr:nvSpPr>
      <xdr:spPr>
        <a:xfrm>
          <a:off x="13190220" y="5638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27</xdr:col>
      <xdr:colOff>113219</xdr:colOff>
      <xdr:row>8</xdr:row>
      <xdr:rowOff>118375</xdr:rowOff>
    </xdr:from>
    <xdr:to>
      <xdr:col>28</xdr:col>
      <xdr:colOff>2894</xdr:colOff>
      <xdr:row>8</xdr:row>
      <xdr:rowOff>557200</xdr:rowOff>
    </xdr:to>
    <xdr:grpSp>
      <xdr:nvGrpSpPr>
        <xdr:cNvPr id="116" name="Group 115"/>
        <xdr:cNvGrpSpPr/>
      </xdr:nvGrpSpPr>
      <xdr:grpSpPr>
        <a:xfrm>
          <a:off x="19955699" y="4061725"/>
          <a:ext cx="636435" cy="438825"/>
          <a:chOff x="3526979" y="3882655"/>
          <a:chExt cx="583095" cy="438825"/>
        </a:xfrm>
      </xdr:grpSpPr>
      <xdr:sp macro="" textlink="">
        <xdr:nvSpPr>
          <xdr:cNvPr id="117" name="Rectangle 116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513014</xdr:colOff>
      <xdr:row>8</xdr:row>
      <xdr:rowOff>31000</xdr:rowOff>
    </xdr:from>
    <xdr:to>
      <xdr:col>24</xdr:col>
      <xdr:colOff>243179</xdr:colOff>
      <xdr:row>8</xdr:row>
      <xdr:rowOff>614095</xdr:rowOff>
    </xdr:to>
    <xdr:grpSp>
      <xdr:nvGrpSpPr>
        <xdr:cNvPr id="120" name="Group 119"/>
        <xdr:cNvGrpSpPr/>
      </xdr:nvGrpSpPr>
      <xdr:grpSpPr>
        <a:xfrm rot="5400000">
          <a:off x="17315369" y="4027435"/>
          <a:ext cx="583095" cy="476925"/>
          <a:chOff x="3526979" y="3882655"/>
          <a:chExt cx="583095" cy="438825"/>
        </a:xfrm>
      </xdr:grpSpPr>
      <xdr:sp macro="" textlink="">
        <xdr:nvSpPr>
          <xdr:cNvPr id="121" name="Rectangle 120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Rectangle 121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28</xdr:col>
      <xdr:colOff>4220</xdr:colOff>
      <xdr:row>0</xdr:row>
      <xdr:rowOff>152400</xdr:rowOff>
    </xdr:from>
    <xdr:to>
      <xdr:col>28</xdr:col>
      <xdr:colOff>522943</xdr:colOff>
      <xdr:row>5</xdr:row>
      <xdr:rowOff>357483</xdr:rowOff>
    </xdr:to>
    <xdr:grpSp>
      <xdr:nvGrpSpPr>
        <xdr:cNvPr id="124" name="Group 123"/>
        <xdr:cNvGrpSpPr/>
      </xdr:nvGrpSpPr>
      <xdr:grpSpPr>
        <a:xfrm rot="5400000">
          <a:off x="19795875" y="949985"/>
          <a:ext cx="2113893" cy="518723"/>
          <a:chOff x="191520" y="565577"/>
          <a:chExt cx="2117703" cy="511103"/>
        </a:xfrm>
      </xdr:grpSpPr>
      <xdr:sp macro="" textlink="">
        <xdr:nvSpPr>
          <xdr:cNvPr id="125" name="Rectangle 124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6" name="Trapezoid 125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0</xdr:colOff>
      <xdr:row>3</xdr:row>
      <xdr:rowOff>222677</xdr:rowOff>
    </xdr:from>
    <xdr:to>
      <xdr:col>25</xdr:col>
      <xdr:colOff>305163</xdr:colOff>
      <xdr:row>4</xdr:row>
      <xdr:rowOff>55600</xdr:rowOff>
    </xdr:to>
    <xdr:grpSp>
      <xdr:nvGrpSpPr>
        <xdr:cNvPr id="127" name="Group 126"/>
        <xdr:cNvGrpSpPr/>
      </xdr:nvGrpSpPr>
      <xdr:grpSpPr>
        <a:xfrm>
          <a:off x="16855440" y="775127"/>
          <a:ext cx="1798683" cy="511103"/>
          <a:chOff x="191520" y="565577"/>
          <a:chExt cx="2117703" cy="511103"/>
        </a:xfrm>
      </xdr:grpSpPr>
      <xdr:sp macro="" textlink="">
        <xdr:nvSpPr>
          <xdr:cNvPr id="128" name="Rectangle 127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Trapezoid 128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25</xdr:col>
      <xdr:colOff>440879</xdr:colOff>
      <xdr:row>6</xdr:row>
      <xdr:rowOff>148855</xdr:rowOff>
    </xdr:from>
    <xdr:to>
      <xdr:col>26</xdr:col>
      <xdr:colOff>315314</xdr:colOff>
      <xdr:row>6</xdr:row>
      <xdr:rowOff>587680</xdr:rowOff>
    </xdr:to>
    <xdr:grpSp>
      <xdr:nvGrpSpPr>
        <xdr:cNvPr id="130" name="Group 129"/>
        <xdr:cNvGrpSpPr/>
      </xdr:nvGrpSpPr>
      <xdr:grpSpPr>
        <a:xfrm>
          <a:off x="18789839" y="2735845"/>
          <a:ext cx="621195" cy="438825"/>
          <a:chOff x="3526979" y="3882655"/>
          <a:chExt cx="583095" cy="438825"/>
        </a:xfrm>
      </xdr:grpSpPr>
      <xdr:sp macro="" textlink="">
        <xdr:nvSpPr>
          <xdr:cNvPr id="131" name="Rectangle 130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2" name="Rectangle 131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154874</xdr:colOff>
      <xdr:row>7</xdr:row>
      <xdr:rowOff>53860</xdr:rowOff>
    </xdr:from>
    <xdr:to>
      <xdr:col>16</xdr:col>
      <xdr:colOff>593699</xdr:colOff>
      <xdr:row>7</xdr:row>
      <xdr:rowOff>636955</xdr:rowOff>
    </xdr:to>
    <xdr:grpSp>
      <xdr:nvGrpSpPr>
        <xdr:cNvPr id="135" name="Group 134"/>
        <xdr:cNvGrpSpPr/>
      </xdr:nvGrpSpPr>
      <xdr:grpSpPr>
        <a:xfrm rot="5960115">
          <a:off x="11817539" y="3391165"/>
          <a:ext cx="583095" cy="438825"/>
          <a:chOff x="3526979" y="3882655"/>
          <a:chExt cx="583095" cy="438825"/>
        </a:xfrm>
      </xdr:grpSpPr>
      <xdr:sp macro="" textlink="">
        <xdr:nvSpPr>
          <xdr:cNvPr id="136" name="Rectangle 135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7" name="Rectangle 136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630991</xdr:colOff>
      <xdr:row>3</xdr:row>
      <xdr:rowOff>601930</xdr:rowOff>
    </xdr:from>
    <xdr:to>
      <xdr:col>21</xdr:col>
      <xdr:colOff>135710</xdr:colOff>
      <xdr:row>7</xdr:row>
      <xdr:rowOff>260542</xdr:rowOff>
    </xdr:to>
    <xdr:cxnSp macro="">
      <xdr:nvCxnSpPr>
        <xdr:cNvPr id="138" name="Straight Arrow Connector 137"/>
        <xdr:cNvCxnSpPr>
          <a:stCxn id="137" idx="1"/>
          <a:endCxn id="79" idx="2"/>
        </xdr:cNvCxnSpPr>
      </xdr:nvCxnSpPr>
      <xdr:spPr>
        <a:xfrm flipV="1">
          <a:off x="11771431" y="1158190"/>
          <a:ext cx="3048019" cy="2371332"/>
        </a:xfrm>
        <a:prstGeom prst="straightConnector1">
          <a:avLst/>
        </a:prstGeom>
        <a:ln w="3492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541020</xdr:colOff>
      <xdr:row>6</xdr:row>
      <xdr:rowOff>586740</xdr:rowOff>
    </xdr:from>
    <xdr:to>
      <xdr:col>18</xdr:col>
      <xdr:colOff>297180</xdr:colOff>
      <xdr:row>7</xdr:row>
      <xdr:rowOff>152400</xdr:rowOff>
    </xdr:to>
    <xdr:cxnSp macro="">
      <xdr:nvCxnSpPr>
        <xdr:cNvPr id="141" name="Straight Arrow Connector 140"/>
        <xdr:cNvCxnSpPr/>
      </xdr:nvCxnSpPr>
      <xdr:spPr>
        <a:xfrm flipV="1">
          <a:off x="11681460" y="3177540"/>
          <a:ext cx="1173480" cy="243840"/>
        </a:xfrm>
        <a:prstGeom prst="straightConnector1">
          <a:avLst/>
        </a:prstGeom>
        <a:ln w="228600">
          <a:solidFill>
            <a:srgbClr val="92D050">
              <a:alpha val="50000"/>
            </a:srgb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251460</xdr:colOff>
      <xdr:row>4</xdr:row>
      <xdr:rowOff>0</xdr:rowOff>
    </xdr:from>
    <xdr:to>
      <xdr:col>20</xdr:col>
      <xdr:colOff>548640</xdr:colOff>
      <xdr:row>6</xdr:row>
      <xdr:rowOff>632460</xdr:rowOff>
    </xdr:to>
    <xdr:cxnSp macro="">
      <xdr:nvCxnSpPr>
        <xdr:cNvPr id="144" name="Straight Arrow Connector 143"/>
        <xdr:cNvCxnSpPr/>
      </xdr:nvCxnSpPr>
      <xdr:spPr>
        <a:xfrm flipV="1">
          <a:off x="12809220" y="1234440"/>
          <a:ext cx="1714500" cy="1988820"/>
        </a:xfrm>
        <a:prstGeom prst="straightConnector1">
          <a:avLst/>
        </a:prstGeom>
        <a:ln w="228600">
          <a:solidFill>
            <a:srgbClr val="92D050">
              <a:alpha val="50000"/>
            </a:srgb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610591</xdr:colOff>
      <xdr:row>7</xdr:row>
      <xdr:rowOff>45484</xdr:rowOff>
    </xdr:from>
    <xdr:to>
      <xdr:col>17</xdr:col>
      <xdr:colOff>393716</xdr:colOff>
      <xdr:row>7</xdr:row>
      <xdr:rowOff>370887</xdr:rowOff>
    </xdr:to>
    <xdr:sp macro="" textlink="">
      <xdr:nvSpPr>
        <xdr:cNvPr id="148" name="Arc 147"/>
        <xdr:cNvSpPr/>
      </xdr:nvSpPr>
      <xdr:spPr>
        <a:xfrm rot="6757791" flipH="1">
          <a:off x="11834222" y="3231273"/>
          <a:ext cx="325403" cy="491785"/>
        </a:xfrm>
        <a:prstGeom prst="arc">
          <a:avLst>
            <a:gd name="adj1" fmla="val 17130721"/>
            <a:gd name="adj2" fmla="val 1437749"/>
          </a:avLst>
        </a:prstGeom>
        <a:ln w="63500">
          <a:solidFill>
            <a:srgbClr val="00B05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327650</xdr:colOff>
      <xdr:row>5</xdr:row>
      <xdr:rowOff>671244</xdr:rowOff>
    </xdr:from>
    <xdr:to>
      <xdr:col>19</xdr:col>
      <xdr:colOff>235644</xdr:colOff>
      <xdr:row>6</xdr:row>
      <xdr:rowOff>524130</xdr:rowOff>
    </xdr:to>
    <xdr:sp macro="" textlink="">
      <xdr:nvSpPr>
        <xdr:cNvPr id="149" name="Arc 148"/>
        <xdr:cNvSpPr/>
      </xdr:nvSpPr>
      <xdr:spPr>
        <a:xfrm rot="2565832">
          <a:off x="12885410" y="2583864"/>
          <a:ext cx="616654" cy="531066"/>
        </a:xfrm>
        <a:prstGeom prst="arc">
          <a:avLst>
            <a:gd name="adj1" fmla="val 16200000"/>
            <a:gd name="adj2" fmla="val 1437749"/>
          </a:avLst>
        </a:prstGeom>
        <a:ln w="63500">
          <a:solidFill>
            <a:srgbClr val="00B05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B_ROT_RED_2</a:t>
          </a:r>
        </a:p>
      </xdr:txBody>
    </xdr:sp>
    <xdr:clientData/>
  </xdr:twoCellAnchor>
  <xdr:twoCellAnchor>
    <xdr:from>
      <xdr:col>20</xdr:col>
      <xdr:colOff>60960</xdr:colOff>
      <xdr:row>3</xdr:row>
      <xdr:rowOff>365760</xdr:rowOff>
    </xdr:from>
    <xdr:to>
      <xdr:col>20</xdr:col>
      <xdr:colOff>586740</xdr:colOff>
      <xdr:row>4</xdr:row>
      <xdr:rowOff>114300</xdr:rowOff>
    </xdr:to>
    <xdr:cxnSp macro="">
      <xdr:nvCxnSpPr>
        <xdr:cNvPr id="151" name="Straight Arrow Connector 150"/>
        <xdr:cNvCxnSpPr/>
      </xdr:nvCxnSpPr>
      <xdr:spPr>
        <a:xfrm flipV="1">
          <a:off x="14036040" y="922020"/>
          <a:ext cx="525780" cy="426720"/>
        </a:xfrm>
        <a:prstGeom prst="straightConnector1">
          <a:avLst/>
        </a:prstGeom>
        <a:ln w="3492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176251</xdr:colOff>
      <xdr:row>3</xdr:row>
      <xdr:rowOff>624604</xdr:rowOff>
    </xdr:from>
    <xdr:to>
      <xdr:col>20</xdr:col>
      <xdr:colOff>668036</xdr:colOff>
      <xdr:row>4</xdr:row>
      <xdr:rowOff>271827</xdr:rowOff>
    </xdr:to>
    <xdr:sp macro="" textlink="">
      <xdr:nvSpPr>
        <xdr:cNvPr id="154" name="Arc 153"/>
        <xdr:cNvSpPr/>
      </xdr:nvSpPr>
      <xdr:spPr>
        <a:xfrm rot="3583978" flipH="1">
          <a:off x="14234522" y="1097673"/>
          <a:ext cx="325403" cy="491785"/>
        </a:xfrm>
        <a:prstGeom prst="arc">
          <a:avLst>
            <a:gd name="adj1" fmla="val 17130721"/>
            <a:gd name="adj2" fmla="val 1437749"/>
          </a:avLst>
        </a:prstGeom>
        <a:ln w="63500">
          <a:solidFill>
            <a:srgbClr val="00B05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396240</xdr:colOff>
      <xdr:row>5</xdr:row>
      <xdr:rowOff>670560</xdr:rowOff>
    </xdr:from>
    <xdr:to>
      <xdr:col>27</xdr:col>
      <xdr:colOff>259080</xdr:colOff>
      <xdr:row>8</xdr:row>
      <xdr:rowOff>114300</xdr:rowOff>
    </xdr:to>
    <xdr:cxnSp macro="">
      <xdr:nvCxnSpPr>
        <xdr:cNvPr id="155" name="Straight Arrow Connector 154"/>
        <xdr:cNvCxnSpPr/>
      </xdr:nvCxnSpPr>
      <xdr:spPr>
        <a:xfrm flipH="1" flipV="1">
          <a:off x="18425160" y="2583180"/>
          <a:ext cx="1280160" cy="1478280"/>
        </a:xfrm>
        <a:prstGeom prst="straightConnector1">
          <a:avLst/>
        </a:prstGeom>
        <a:ln w="228600">
          <a:solidFill>
            <a:srgbClr val="92D050">
              <a:alpha val="50000"/>
            </a:srgb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137160</xdr:colOff>
      <xdr:row>6</xdr:row>
      <xdr:rowOff>190697</xdr:rowOff>
    </xdr:from>
    <xdr:to>
      <xdr:col>25</xdr:col>
      <xdr:colOff>507805</xdr:colOff>
      <xdr:row>8</xdr:row>
      <xdr:rowOff>30480</xdr:rowOff>
    </xdr:to>
    <xdr:cxnSp macro="">
      <xdr:nvCxnSpPr>
        <xdr:cNvPr id="157" name="Straight Arrow Connector 156"/>
        <xdr:cNvCxnSpPr>
          <a:stCxn id="131" idx="1"/>
        </xdr:cNvCxnSpPr>
      </xdr:nvCxnSpPr>
      <xdr:spPr>
        <a:xfrm flipH="1">
          <a:off x="17457420" y="2781497"/>
          <a:ext cx="1079305" cy="1196143"/>
        </a:xfrm>
        <a:prstGeom prst="straightConnector1">
          <a:avLst/>
        </a:prstGeom>
        <a:ln w="228600">
          <a:solidFill>
            <a:srgbClr val="92D050">
              <a:alpha val="50000"/>
            </a:srgb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313038</xdr:colOff>
      <xdr:row>5</xdr:row>
      <xdr:rowOff>417340</xdr:rowOff>
    </xdr:from>
    <xdr:to>
      <xdr:col>26</xdr:col>
      <xdr:colOff>302404</xdr:colOff>
      <xdr:row>6</xdr:row>
      <xdr:rowOff>330517</xdr:rowOff>
    </xdr:to>
    <xdr:sp macro="" textlink="">
      <xdr:nvSpPr>
        <xdr:cNvPr id="160" name="Arc 159"/>
        <xdr:cNvSpPr/>
      </xdr:nvSpPr>
      <xdr:spPr>
        <a:xfrm rot="5969904" flipH="1">
          <a:off x="18395292" y="2276626"/>
          <a:ext cx="591357" cy="698026"/>
        </a:xfrm>
        <a:prstGeom prst="arc">
          <a:avLst>
            <a:gd name="adj1" fmla="val 17130721"/>
            <a:gd name="adj2" fmla="val 1437749"/>
          </a:avLst>
        </a:prstGeom>
        <a:ln w="63500">
          <a:solidFill>
            <a:srgbClr val="00B05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30480</xdr:colOff>
      <xdr:row>5</xdr:row>
      <xdr:rowOff>586740</xdr:rowOff>
    </xdr:from>
    <xdr:to>
      <xdr:col>30</xdr:col>
      <xdr:colOff>220980</xdr:colOff>
      <xdr:row>6</xdr:row>
      <xdr:rowOff>83820</xdr:rowOff>
    </xdr:to>
    <xdr:sp macro="" textlink="">
      <xdr:nvSpPr>
        <xdr:cNvPr id="161" name="Oval 160"/>
        <xdr:cNvSpPr/>
      </xdr:nvSpPr>
      <xdr:spPr>
        <a:xfrm>
          <a:off x="16642080" y="2499360"/>
          <a:ext cx="190500" cy="17526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31</xdr:col>
      <xdr:colOff>624840</xdr:colOff>
      <xdr:row>4</xdr:row>
      <xdr:rowOff>571500</xdr:rowOff>
    </xdr:from>
    <xdr:to>
      <xdr:col>32</xdr:col>
      <xdr:colOff>76200</xdr:colOff>
      <xdr:row>5</xdr:row>
      <xdr:rowOff>60960</xdr:rowOff>
    </xdr:to>
    <xdr:sp macro="" textlink="">
      <xdr:nvSpPr>
        <xdr:cNvPr id="162" name="Oval 161"/>
        <xdr:cNvSpPr/>
      </xdr:nvSpPr>
      <xdr:spPr>
        <a:xfrm>
          <a:off x="17945100" y="180594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31</xdr:col>
      <xdr:colOff>617220</xdr:colOff>
      <xdr:row>6</xdr:row>
      <xdr:rowOff>579120</xdr:rowOff>
    </xdr:from>
    <xdr:to>
      <xdr:col>32</xdr:col>
      <xdr:colOff>68580</xdr:colOff>
      <xdr:row>7</xdr:row>
      <xdr:rowOff>68580</xdr:rowOff>
    </xdr:to>
    <xdr:sp macro="" textlink="">
      <xdr:nvSpPr>
        <xdr:cNvPr id="163" name="Oval 162"/>
        <xdr:cNvSpPr/>
      </xdr:nvSpPr>
      <xdr:spPr>
        <a:xfrm>
          <a:off x="1793748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33</xdr:col>
      <xdr:colOff>632460</xdr:colOff>
      <xdr:row>6</xdr:row>
      <xdr:rowOff>579120</xdr:rowOff>
    </xdr:from>
    <xdr:to>
      <xdr:col>34</xdr:col>
      <xdr:colOff>83820</xdr:colOff>
      <xdr:row>7</xdr:row>
      <xdr:rowOff>68580</xdr:rowOff>
    </xdr:to>
    <xdr:sp macro="" textlink="">
      <xdr:nvSpPr>
        <xdr:cNvPr id="164" name="Oval 163"/>
        <xdr:cNvSpPr/>
      </xdr:nvSpPr>
      <xdr:spPr>
        <a:xfrm>
          <a:off x="19370040" y="316992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632460</xdr:colOff>
      <xdr:row>4</xdr:row>
      <xdr:rowOff>594360</xdr:rowOff>
    </xdr:from>
    <xdr:to>
      <xdr:col>34</xdr:col>
      <xdr:colOff>83820</xdr:colOff>
      <xdr:row>5</xdr:row>
      <xdr:rowOff>83820</xdr:rowOff>
    </xdr:to>
    <xdr:sp macro="" textlink="">
      <xdr:nvSpPr>
        <xdr:cNvPr id="165" name="Oval 164"/>
        <xdr:cNvSpPr/>
      </xdr:nvSpPr>
      <xdr:spPr>
        <a:xfrm>
          <a:off x="19370040" y="18288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32</xdr:col>
      <xdr:colOff>624840</xdr:colOff>
      <xdr:row>7</xdr:row>
      <xdr:rowOff>579120</xdr:rowOff>
    </xdr:from>
    <xdr:to>
      <xdr:col>33</xdr:col>
      <xdr:colOff>76200</xdr:colOff>
      <xdr:row>8</xdr:row>
      <xdr:rowOff>68580</xdr:rowOff>
    </xdr:to>
    <xdr:sp macro="" textlink="">
      <xdr:nvSpPr>
        <xdr:cNvPr id="166" name="Oval 165"/>
        <xdr:cNvSpPr/>
      </xdr:nvSpPr>
      <xdr:spPr>
        <a:xfrm>
          <a:off x="18653760" y="38481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32</xdr:col>
      <xdr:colOff>617220</xdr:colOff>
      <xdr:row>8</xdr:row>
      <xdr:rowOff>502920</xdr:rowOff>
    </xdr:from>
    <xdr:to>
      <xdr:col>33</xdr:col>
      <xdr:colOff>68580</xdr:colOff>
      <xdr:row>8</xdr:row>
      <xdr:rowOff>670560</xdr:rowOff>
    </xdr:to>
    <xdr:sp macro="" textlink="">
      <xdr:nvSpPr>
        <xdr:cNvPr id="167" name="Oval 166"/>
        <xdr:cNvSpPr/>
      </xdr:nvSpPr>
      <xdr:spPr>
        <a:xfrm>
          <a:off x="18646140" y="44500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35</xdr:col>
      <xdr:colOff>617220</xdr:colOff>
      <xdr:row>5</xdr:row>
      <xdr:rowOff>563880</xdr:rowOff>
    </xdr:from>
    <xdr:to>
      <xdr:col>36</xdr:col>
      <xdr:colOff>68580</xdr:colOff>
      <xdr:row>6</xdr:row>
      <xdr:rowOff>53340</xdr:rowOff>
    </xdr:to>
    <xdr:sp macro="" textlink="">
      <xdr:nvSpPr>
        <xdr:cNvPr id="168" name="Oval 167"/>
        <xdr:cNvSpPr/>
      </xdr:nvSpPr>
      <xdr:spPr>
        <a:xfrm>
          <a:off x="20772120" y="247650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32</xdr:col>
      <xdr:colOff>624840</xdr:colOff>
      <xdr:row>3</xdr:row>
      <xdr:rowOff>609600</xdr:rowOff>
    </xdr:from>
    <xdr:to>
      <xdr:col>33</xdr:col>
      <xdr:colOff>76200</xdr:colOff>
      <xdr:row>4</xdr:row>
      <xdr:rowOff>99060</xdr:rowOff>
    </xdr:to>
    <xdr:sp macro="" textlink="">
      <xdr:nvSpPr>
        <xdr:cNvPr id="169" name="Oval 168"/>
        <xdr:cNvSpPr/>
      </xdr:nvSpPr>
      <xdr:spPr>
        <a:xfrm>
          <a:off x="18653760" y="116586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32</xdr:col>
      <xdr:colOff>632460</xdr:colOff>
      <xdr:row>3</xdr:row>
      <xdr:rowOff>7620</xdr:rowOff>
    </xdr:from>
    <xdr:to>
      <xdr:col>33</xdr:col>
      <xdr:colOff>83820</xdr:colOff>
      <xdr:row>3</xdr:row>
      <xdr:rowOff>175260</xdr:rowOff>
    </xdr:to>
    <xdr:sp macro="" textlink="">
      <xdr:nvSpPr>
        <xdr:cNvPr id="170" name="Oval 169"/>
        <xdr:cNvSpPr/>
      </xdr:nvSpPr>
      <xdr:spPr>
        <a:xfrm>
          <a:off x="18661380" y="563880"/>
          <a:ext cx="160020" cy="16764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34</xdr:col>
      <xdr:colOff>113219</xdr:colOff>
      <xdr:row>8</xdr:row>
      <xdr:rowOff>118375</xdr:rowOff>
    </xdr:from>
    <xdr:to>
      <xdr:col>35</xdr:col>
      <xdr:colOff>2894</xdr:colOff>
      <xdr:row>8</xdr:row>
      <xdr:rowOff>557200</xdr:rowOff>
    </xdr:to>
    <xdr:grpSp>
      <xdr:nvGrpSpPr>
        <xdr:cNvPr id="171" name="Group 170"/>
        <xdr:cNvGrpSpPr/>
      </xdr:nvGrpSpPr>
      <xdr:grpSpPr>
        <a:xfrm>
          <a:off x="25080149" y="4061725"/>
          <a:ext cx="636435" cy="438825"/>
          <a:chOff x="3526979" y="3882655"/>
          <a:chExt cx="583095" cy="438825"/>
        </a:xfrm>
      </xdr:grpSpPr>
      <xdr:sp macro="" textlink="">
        <xdr:nvSpPr>
          <xdr:cNvPr id="172" name="Rectangle 171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30</xdr:col>
      <xdr:colOff>543494</xdr:colOff>
      <xdr:row>8</xdr:row>
      <xdr:rowOff>31000</xdr:rowOff>
    </xdr:from>
    <xdr:to>
      <xdr:col>31</xdr:col>
      <xdr:colOff>273659</xdr:colOff>
      <xdr:row>8</xdr:row>
      <xdr:rowOff>614095</xdr:rowOff>
    </xdr:to>
    <xdr:grpSp>
      <xdr:nvGrpSpPr>
        <xdr:cNvPr id="175" name="Group 174"/>
        <xdr:cNvGrpSpPr/>
      </xdr:nvGrpSpPr>
      <xdr:grpSpPr>
        <a:xfrm rot="5400000">
          <a:off x="22470299" y="4027435"/>
          <a:ext cx="583095" cy="476925"/>
          <a:chOff x="3526979" y="3882655"/>
          <a:chExt cx="583095" cy="438825"/>
        </a:xfrm>
      </xdr:grpSpPr>
      <xdr:sp macro="" textlink="">
        <xdr:nvSpPr>
          <xdr:cNvPr id="176" name="Rectangle 175"/>
          <xdr:cNvSpPr/>
        </xdr:nvSpPr>
        <xdr:spPr>
          <a:xfrm rot="2478159">
            <a:off x="3526979" y="3882655"/>
            <a:ext cx="538064" cy="4388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7" name="Rectangle 176"/>
          <xdr:cNvSpPr/>
        </xdr:nvSpPr>
        <xdr:spPr>
          <a:xfrm rot="2478159">
            <a:off x="3633920" y="3957412"/>
            <a:ext cx="476154" cy="124513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35</xdr:col>
      <xdr:colOff>4220</xdr:colOff>
      <xdr:row>0</xdr:row>
      <xdr:rowOff>152400</xdr:rowOff>
    </xdr:from>
    <xdr:to>
      <xdr:col>35</xdr:col>
      <xdr:colOff>522943</xdr:colOff>
      <xdr:row>5</xdr:row>
      <xdr:rowOff>357483</xdr:rowOff>
    </xdr:to>
    <xdr:grpSp>
      <xdr:nvGrpSpPr>
        <xdr:cNvPr id="179" name="Group 178"/>
        <xdr:cNvGrpSpPr/>
      </xdr:nvGrpSpPr>
      <xdr:grpSpPr>
        <a:xfrm rot="5400000">
          <a:off x="24920325" y="949985"/>
          <a:ext cx="2113893" cy="518723"/>
          <a:chOff x="191520" y="565577"/>
          <a:chExt cx="2117703" cy="511103"/>
        </a:xfrm>
      </xdr:grpSpPr>
      <xdr:sp macro="" textlink="">
        <xdr:nvSpPr>
          <xdr:cNvPr id="180" name="Rectangle 179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1" name="Trapezoid 180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29</xdr:col>
      <xdr:colOff>298200</xdr:colOff>
      <xdr:row>3</xdr:row>
      <xdr:rowOff>222677</xdr:rowOff>
    </xdr:from>
    <xdr:to>
      <xdr:col>32</xdr:col>
      <xdr:colOff>305163</xdr:colOff>
      <xdr:row>4</xdr:row>
      <xdr:rowOff>55600</xdr:rowOff>
    </xdr:to>
    <xdr:grpSp>
      <xdr:nvGrpSpPr>
        <xdr:cNvPr id="182" name="Group 181"/>
        <xdr:cNvGrpSpPr/>
      </xdr:nvGrpSpPr>
      <xdr:grpSpPr>
        <a:xfrm>
          <a:off x="21634200" y="775127"/>
          <a:ext cx="2144373" cy="511103"/>
          <a:chOff x="191520" y="565577"/>
          <a:chExt cx="2117703" cy="511103"/>
        </a:xfrm>
      </xdr:grpSpPr>
      <xdr:sp macro="" textlink="">
        <xdr:nvSpPr>
          <xdr:cNvPr id="183" name="Rectangle 182"/>
          <xdr:cNvSpPr/>
        </xdr:nvSpPr>
        <xdr:spPr>
          <a:xfrm rot="2709051" flipH="1">
            <a:off x="1296892" y="64348"/>
            <a:ext cx="59340" cy="1965323"/>
          </a:xfrm>
          <a:prstGeom prst="rect">
            <a:avLst/>
          </a:prstGeom>
          <a:solidFill>
            <a:schemeClr val="accent3">
              <a:lumMod val="40000"/>
              <a:lumOff val="60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4" name="Trapezoid 183"/>
          <xdr:cNvSpPr/>
        </xdr:nvSpPr>
        <xdr:spPr>
          <a:xfrm rot="18926753">
            <a:off x="191520" y="565577"/>
            <a:ext cx="1694312" cy="445576"/>
          </a:xfrm>
          <a:prstGeom prst="trapezoid">
            <a:avLst>
              <a:gd name="adj" fmla="val 101549"/>
            </a:avLst>
          </a:prstGeom>
          <a:solidFill>
            <a:schemeClr val="bg1">
              <a:lumMod val="85000"/>
              <a:alpha val="7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31</xdr:col>
      <xdr:colOff>243840</xdr:colOff>
      <xdr:row>7</xdr:row>
      <xdr:rowOff>259080</xdr:rowOff>
    </xdr:from>
    <xdr:to>
      <xdr:col>34</xdr:col>
      <xdr:colOff>106680</xdr:colOff>
      <xdr:row>8</xdr:row>
      <xdr:rowOff>190500</xdr:rowOff>
    </xdr:to>
    <xdr:cxnSp macro="">
      <xdr:nvCxnSpPr>
        <xdr:cNvPr id="188" name="Straight Arrow Connector 187"/>
        <xdr:cNvCxnSpPr/>
      </xdr:nvCxnSpPr>
      <xdr:spPr>
        <a:xfrm flipH="1" flipV="1">
          <a:off x="22425660" y="3528060"/>
          <a:ext cx="1988820" cy="609600"/>
        </a:xfrm>
        <a:prstGeom prst="straightConnector1">
          <a:avLst/>
        </a:prstGeom>
        <a:ln w="228600">
          <a:solidFill>
            <a:srgbClr val="92D050">
              <a:alpha val="50000"/>
            </a:srgb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30482</xdr:colOff>
      <xdr:row>7</xdr:row>
      <xdr:rowOff>31532</xdr:rowOff>
    </xdr:from>
    <xdr:to>
      <xdr:col>32</xdr:col>
      <xdr:colOff>199028</xdr:colOff>
      <xdr:row>8</xdr:row>
      <xdr:rowOff>190500</xdr:rowOff>
    </xdr:to>
    <xdr:cxnSp macro="">
      <xdr:nvCxnSpPr>
        <xdr:cNvPr id="189" name="Straight Arrow Connector 188"/>
        <xdr:cNvCxnSpPr>
          <a:stCxn id="195" idx="0"/>
        </xdr:cNvCxnSpPr>
      </xdr:nvCxnSpPr>
      <xdr:spPr>
        <a:xfrm flipH="1">
          <a:off x="22212302" y="3300512"/>
          <a:ext cx="877206" cy="837148"/>
        </a:xfrm>
        <a:prstGeom prst="straightConnector1">
          <a:avLst/>
        </a:prstGeom>
        <a:ln w="228600">
          <a:solidFill>
            <a:srgbClr val="92D050">
              <a:alpha val="50000"/>
            </a:srgb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335898</xdr:colOff>
      <xdr:row>6</xdr:row>
      <xdr:rowOff>676420</xdr:rowOff>
    </xdr:from>
    <xdr:to>
      <xdr:col>32</xdr:col>
      <xdr:colOff>325264</xdr:colOff>
      <xdr:row>7</xdr:row>
      <xdr:rowOff>589597</xdr:rowOff>
    </xdr:to>
    <xdr:sp macro="" textlink="">
      <xdr:nvSpPr>
        <xdr:cNvPr id="195" name="Arc 194"/>
        <xdr:cNvSpPr/>
      </xdr:nvSpPr>
      <xdr:spPr>
        <a:xfrm rot="3350684" flipH="1">
          <a:off x="22571052" y="3213886"/>
          <a:ext cx="591357" cy="698026"/>
        </a:xfrm>
        <a:prstGeom prst="arc">
          <a:avLst>
            <a:gd name="adj1" fmla="val 17130721"/>
            <a:gd name="adj2" fmla="val 1437749"/>
          </a:avLst>
        </a:prstGeom>
        <a:ln w="63500">
          <a:solidFill>
            <a:srgbClr val="00B05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201338</xdr:colOff>
      <xdr:row>3</xdr:row>
      <xdr:rowOff>556260</xdr:rowOff>
    </xdr:from>
    <xdr:to>
      <xdr:col>28</xdr:col>
      <xdr:colOff>251460</xdr:colOff>
      <xdr:row>8</xdr:row>
      <xdr:rowOff>97926</xdr:rowOff>
    </xdr:to>
    <xdr:cxnSp macro="">
      <xdr:nvCxnSpPr>
        <xdr:cNvPr id="197" name="Straight Arrow Connector 196"/>
        <xdr:cNvCxnSpPr>
          <a:stCxn id="121" idx="1"/>
        </xdr:cNvCxnSpPr>
      </xdr:nvCxnSpPr>
      <xdr:spPr>
        <a:xfrm flipV="1">
          <a:off x="17521598" y="1112520"/>
          <a:ext cx="2884762" cy="2932566"/>
        </a:xfrm>
        <a:prstGeom prst="straightConnector1">
          <a:avLst/>
        </a:prstGeom>
        <a:ln w="3492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658529</xdr:colOff>
      <xdr:row>3</xdr:row>
      <xdr:rowOff>604221</xdr:rowOff>
    </xdr:from>
    <xdr:to>
      <xdr:col>27</xdr:col>
      <xdr:colOff>283728</xdr:colOff>
      <xdr:row>8</xdr:row>
      <xdr:rowOff>94142</xdr:rowOff>
    </xdr:to>
    <xdr:cxnSp macro="">
      <xdr:nvCxnSpPr>
        <xdr:cNvPr id="200" name="Straight Arrow Connector 199"/>
        <xdr:cNvCxnSpPr>
          <a:stCxn id="118" idx="1"/>
          <a:endCxn id="129" idx="2"/>
        </xdr:cNvCxnSpPr>
      </xdr:nvCxnSpPr>
      <xdr:spPr>
        <a:xfrm flipH="1" flipV="1">
          <a:off x="17270129" y="1160481"/>
          <a:ext cx="2459839" cy="2880821"/>
        </a:xfrm>
        <a:prstGeom prst="straightConnector1">
          <a:avLst/>
        </a:prstGeom>
        <a:ln w="3492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696629</xdr:colOff>
      <xdr:row>3</xdr:row>
      <xdr:rowOff>588981</xdr:rowOff>
    </xdr:from>
    <xdr:to>
      <xdr:col>34</xdr:col>
      <xdr:colOff>321828</xdr:colOff>
      <xdr:row>8</xdr:row>
      <xdr:rowOff>78902</xdr:rowOff>
    </xdr:to>
    <xdr:cxnSp macro="">
      <xdr:nvCxnSpPr>
        <xdr:cNvPr id="203" name="Straight Arrow Connector 202"/>
        <xdr:cNvCxnSpPr/>
      </xdr:nvCxnSpPr>
      <xdr:spPr>
        <a:xfrm flipH="1" flipV="1">
          <a:off x="22169789" y="1145241"/>
          <a:ext cx="2459839" cy="2880821"/>
        </a:xfrm>
        <a:prstGeom prst="straightConnector1">
          <a:avLst/>
        </a:prstGeom>
        <a:ln w="3492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292778</xdr:colOff>
      <xdr:row>3</xdr:row>
      <xdr:rowOff>601930</xdr:rowOff>
    </xdr:from>
    <xdr:to>
      <xdr:col>35</xdr:col>
      <xdr:colOff>135710</xdr:colOff>
      <xdr:row>8</xdr:row>
      <xdr:rowOff>166506</xdr:rowOff>
    </xdr:to>
    <xdr:cxnSp macro="">
      <xdr:nvCxnSpPr>
        <xdr:cNvPr id="204" name="Straight Arrow Connector 203"/>
        <xdr:cNvCxnSpPr>
          <a:endCxn id="181" idx="2"/>
        </xdr:cNvCxnSpPr>
      </xdr:nvCxnSpPr>
      <xdr:spPr>
        <a:xfrm flipV="1">
          <a:off x="22474598" y="1158190"/>
          <a:ext cx="2677572" cy="2955476"/>
        </a:xfrm>
        <a:prstGeom prst="straightConnector1">
          <a:avLst/>
        </a:prstGeom>
        <a:ln w="3492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416164</xdr:colOff>
      <xdr:row>7</xdr:row>
      <xdr:rowOff>354129</xdr:rowOff>
    </xdr:from>
    <xdr:to>
      <xdr:col>34</xdr:col>
      <xdr:colOff>238570</xdr:colOff>
      <xdr:row>8</xdr:row>
      <xdr:rowOff>292603</xdr:rowOff>
    </xdr:to>
    <xdr:sp macro="" textlink="">
      <xdr:nvSpPr>
        <xdr:cNvPr id="206" name="Arc 205"/>
        <xdr:cNvSpPr/>
      </xdr:nvSpPr>
      <xdr:spPr>
        <a:xfrm rot="16200000">
          <a:off x="23972510" y="3665903"/>
          <a:ext cx="616654" cy="531066"/>
        </a:xfrm>
        <a:prstGeom prst="arc">
          <a:avLst>
            <a:gd name="adj1" fmla="val 16200000"/>
            <a:gd name="adj2" fmla="val 1437749"/>
          </a:avLst>
        </a:prstGeom>
        <a:ln w="63500">
          <a:solidFill>
            <a:srgbClr val="00B05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B_ROT_RED_2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39"/>
  <sheetViews>
    <sheetView tabSelected="1" topLeftCell="A10" zoomScale="55" zoomScaleNormal="55" workbookViewId="0">
      <selection activeCell="B32" sqref="B32"/>
    </sheetView>
  </sheetViews>
  <sheetFormatPr defaultRowHeight="14.4"/>
  <cols>
    <col min="2" max="7" width="10.33203125" customWidth="1"/>
    <col min="9" max="14" width="10.33203125" customWidth="1"/>
    <col min="16" max="22" width="10.33203125" customWidth="1"/>
  </cols>
  <sheetData>
    <row r="3" spans="2:21" ht="15" thickBot="1">
      <c r="B3" t="s">
        <v>884</v>
      </c>
      <c r="I3" t="s">
        <v>1142</v>
      </c>
      <c r="P3" t="s">
        <v>1141</v>
      </c>
    </row>
    <row r="4" spans="2:21" ht="53.4" customHeight="1">
      <c r="B4" s="146"/>
      <c r="C4" s="147"/>
      <c r="D4" s="147"/>
      <c r="E4" s="147"/>
      <c r="F4" s="147"/>
      <c r="G4" s="148"/>
      <c r="I4" s="146"/>
      <c r="J4" s="147"/>
      <c r="K4" s="147"/>
      <c r="L4" s="147"/>
      <c r="M4" s="147"/>
      <c r="N4" s="148"/>
      <c r="P4" s="146"/>
      <c r="Q4" s="147"/>
      <c r="R4" s="147"/>
      <c r="S4" s="147"/>
      <c r="T4" s="147"/>
      <c r="U4" s="148"/>
    </row>
    <row r="5" spans="2:21" ht="53.4" customHeight="1">
      <c r="B5" s="149"/>
      <c r="C5" s="145"/>
      <c r="D5" s="145"/>
      <c r="E5" s="145"/>
      <c r="F5" s="145"/>
      <c r="G5" s="150"/>
      <c r="I5" s="149"/>
      <c r="J5" s="145"/>
      <c r="K5" s="145"/>
      <c r="L5" s="145"/>
      <c r="M5" s="145"/>
      <c r="N5" s="150"/>
      <c r="P5" s="149"/>
      <c r="Q5" s="145"/>
      <c r="R5" s="145"/>
      <c r="S5" s="145"/>
      <c r="T5" s="145"/>
      <c r="U5" s="150"/>
    </row>
    <row r="6" spans="2:21" ht="53.4" customHeight="1">
      <c r="B6" s="149"/>
      <c r="C6" s="145"/>
      <c r="D6" s="145"/>
      <c r="E6" s="145"/>
      <c r="F6" s="145"/>
      <c r="G6" s="150"/>
      <c r="I6" s="149"/>
      <c r="J6" s="145"/>
      <c r="K6" s="145"/>
      <c r="L6" s="145"/>
      <c r="M6" s="145"/>
      <c r="N6" s="150"/>
      <c r="P6" s="149"/>
      <c r="Q6" s="145"/>
      <c r="R6" s="145"/>
      <c r="S6" s="145"/>
      <c r="T6" s="145"/>
      <c r="U6" s="150"/>
    </row>
    <row r="7" spans="2:21" ht="53.4" customHeight="1">
      <c r="B7" s="149"/>
      <c r="C7" s="145"/>
      <c r="D7" s="145"/>
      <c r="E7" s="145"/>
      <c r="F7" s="145"/>
      <c r="G7" s="150"/>
      <c r="I7" s="149"/>
      <c r="J7" s="145"/>
      <c r="K7" s="145"/>
      <c r="L7" s="145"/>
      <c r="M7" s="145"/>
      <c r="N7" s="150"/>
      <c r="P7" s="149"/>
      <c r="Q7" s="145"/>
      <c r="R7" s="145"/>
      <c r="S7" s="145"/>
      <c r="T7" s="145"/>
      <c r="U7" s="150"/>
    </row>
    <row r="8" spans="2:21" ht="53.4" customHeight="1">
      <c r="B8" s="156"/>
      <c r="C8" s="145"/>
      <c r="D8" s="145"/>
      <c r="E8" s="145"/>
      <c r="F8" s="145"/>
      <c r="G8" s="155"/>
      <c r="I8" s="156"/>
      <c r="J8" s="145"/>
      <c r="K8" s="145"/>
      <c r="L8" s="145"/>
      <c r="M8" s="145"/>
      <c r="N8" s="155"/>
      <c r="P8" s="156"/>
      <c r="Q8" s="145"/>
      <c r="R8" s="145"/>
      <c r="S8" s="145"/>
      <c r="T8" s="145"/>
      <c r="U8" s="155"/>
    </row>
    <row r="9" spans="2:21" ht="53.4" customHeight="1" thickBot="1">
      <c r="B9" s="151"/>
      <c r="C9" s="157"/>
      <c r="D9" s="152"/>
      <c r="E9" s="152"/>
      <c r="F9" s="154"/>
      <c r="G9" s="153"/>
      <c r="I9" s="151"/>
      <c r="J9" s="157"/>
      <c r="K9" s="152"/>
      <c r="L9" s="152"/>
      <c r="M9" s="154"/>
      <c r="N9" s="153"/>
      <c r="P9" s="151"/>
      <c r="Q9" s="157"/>
      <c r="R9" s="152"/>
      <c r="S9" s="152"/>
      <c r="T9" s="154"/>
      <c r="U9" s="153"/>
    </row>
    <row r="10" spans="2:21" ht="13.8" customHeight="1"/>
    <row r="11" spans="2:21" ht="15" customHeight="1">
      <c r="B11" t="s">
        <v>1144</v>
      </c>
    </row>
    <row r="12" spans="2:21">
      <c r="B12" t="s">
        <v>1145</v>
      </c>
    </row>
    <row r="13" spans="2:21">
      <c r="B13" t="s">
        <v>1146</v>
      </c>
      <c r="D13" s="158"/>
      <c r="E13" s="158"/>
      <c r="K13" s="158"/>
      <c r="L13" s="158"/>
      <c r="R13" s="158"/>
      <c r="S13" s="158"/>
    </row>
    <row r="14" spans="2:21">
      <c r="D14" s="158"/>
      <c r="E14" s="158"/>
      <c r="K14" s="158"/>
      <c r="L14" s="158"/>
      <c r="R14" s="158"/>
      <c r="S14" s="158"/>
    </row>
    <row r="15" spans="2:21">
      <c r="D15" s="158"/>
      <c r="E15" s="158"/>
      <c r="K15" s="158"/>
      <c r="L15" s="158"/>
      <c r="R15" s="158"/>
      <c r="S15" s="158"/>
    </row>
    <row r="16" spans="2:21">
      <c r="D16" s="158"/>
      <c r="E16" s="159"/>
      <c r="K16" s="158"/>
      <c r="L16" s="159"/>
      <c r="R16" s="158"/>
      <c r="S16" s="159"/>
    </row>
    <row r="18" spans="1:19" ht="15" thickBot="1">
      <c r="B18" t="s">
        <v>1143</v>
      </c>
      <c r="D18" s="158"/>
      <c r="E18" s="158"/>
      <c r="I18" t="s">
        <v>1164</v>
      </c>
      <c r="K18" s="158"/>
      <c r="L18" s="158"/>
      <c r="R18" s="158"/>
      <c r="S18" s="158"/>
    </row>
    <row r="19" spans="1:19" ht="53.4" customHeight="1">
      <c r="B19" s="146"/>
      <c r="C19" s="147"/>
      <c r="D19" s="147"/>
      <c r="E19" s="147"/>
      <c r="F19" s="147"/>
      <c r="G19" s="148"/>
      <c r="I19">
        <v>1</v>
      </c>
      <c r="J19" t="s">
        <v>1166</v>
      </c>
      <c r="K19" s="158"/>
      <c r="L19" s="158"/>
      <c r="R19" s="158"/>
      <c r="S19" s="158"/>
    </row>
    <row r="20" spans="1:19" ht="53.4" customHeight="1">
      <c r="B20" s="149"/>
      <c r="C20" s="145"/>
      <c r="D20" s="145"/>
      <c r="E20" s="145"/>
      <c r="F20" s="145"/>
      <c r="G20" s="150"/>
      <c r="I20">
        <v>2</v>
      </c>
      <c r="J20" t="s">
        <v>1167</v>
      </c>
      <c r="K20" s="158"/>
      <c r="L20" s="158"/>
      <c r="R20" s="158"/>
      <c r="S20" s="158"/>
    </row>
    <row r="21" spans="1:19" ht="53.4" customHeight="1">
      <c r="B21" s="149"/>
      <c r="C21" s="145"/>
      <c r="D21" s="145"/>
      <c r="E21" s="145"/>
      <c r="F21" s="145"/>
      <c r="G21" s="150"/>
      <c r="J21">
        <v>2.1</v>
      </c>
      <c r="K21" s="158" t="s">
        <v>1169</v>
      </c>
      <c r="L21" s="159"/>
      <c r="R21" s="158"/>
      <c r="S21" s="159"/>
    </row>
    <row r="22" spans="1:19" ht="53.4" customHeight="1">
      <c r="B22" s="149"/>
      <c r="C22" s="145"/>
      <c r="D22" s="145"/>
      <c r="E22" s="145"/>
      <c r="F22" s="145"/>
      <c r="G22" s="150"/>
      <c r="J22">
        <v>2.2000000000000002</v>
      </c>
      <c r="K22" t="s">
        <v>1168</v>
      </c>
    </row>
    <row r="23" spans="1:19" ht="53.4" customHeight="1">
      <c r="B23" s="156"/>
      <c r="C23" s="145"/>
      <c r="D23" s="145"/>
      <c r="E23" s="145"/>
      <c r="F23" s="145"/>
      <c r="G23" s="155"/>
      <c r="J23">
        <v>2.2999999999999998</v>
      </c>
      <c r="K23" t="s">
        <v>1170</v>
      </c>
    </row>
    <row r="24" spans="1:19" ht="53.4" customHeight="1" thickBot="1">
      <c r="B24" s="151"/>
      <c r="C24" s="157"/>
      <c r="D24" s="152"/>
      <c r="E24" s="152"/>
      <c r="F24" s="154"/>
      <c r="G24" s="153"/>
      <c r="J24">
        <v>2.4</v>
      </c>
      <c r="K24" s="158" t="s">
        <v>1171</v>
      </c>
    </row>
    <row r="25" spans="1:19" ht="15" customHeight="1">
      <c r="D25" s="158"/>
      <c r="J25">
        <v>2.5</v>
      </c>
      <c r="K25" t="s">
        <v>1172</v>
      </c>
      <c r="R25" s="158"/>
    </row>
    <row r="26" spans="1:19" ht="14.4" customHeight="1">
      <c r="A26" t="s">
        <v>1147</v>
      </c>
      <c r="I26">
        <v>3</v>
      </c>
      <c r="J26" t="s">
        <v>1174</v>
      </c>
    </row>
    <row r="27" spans="1:19">
      <c r="B27" t="s">
        <v>1148</v>
      </c>
      <c r="K27" t="s">
        <v>1173</v>
      </c>
    </row>
    <row r="28" spans="1:19">
      <c r="A28" t="s">
        <v>1149</v>
      </c>
      <c r="K28" t="s">
        <v>1175</v>
      </c>
    </row>
    <row r="29" spans="1:19">
      <c r="B29" t="s">
        <v>1153</v>
      </c>
    </row>
    <row r="30" spans="1:19">
      <c r="C30" t="s">
        <v>1150</v>
      </c>
      <c r="I30">
        <v>4</v>
      </c>
      <c r="J30" t="s">
        <v>1176</v>
      </c>
    </row>
    <row r="31" spans="1:19">
      <c r="C31" t="s">
        <v>1151</v>
      </c>
      <c r="K31" t="s">
        <v>1177</v>
      </c>
    </row>
    <row r="32" spans="1:19">
      <c r="C32" t="s">
        <v>1152</v>
      </c>
      <c r="K32" t="s">
        <v>1178</v>
      </c>
    </row>
    <row r="33" spans="2:11">
      <c r="B33" t="s">
        <v>1154</v>
      </c>
      <c r="C33" t="s">
        <v>1155</v>
      </c>
      <c r="K33" t="s">
        <v>1179</v>
      </c>
    </row>
    <row r="34" spans="2:11">
      <c r="B34" t="s">
        <v>1156</v>
      </c>
    </row>
    <row r="35" spans="2:11">
      <c r="B35" t="s">
        <v>1157</v>
      </c>
      <c r="C35" t="s">
        <v>1158</v>
      </c>
    </row>
    <row r="36" spans="2:11">
      <c r="C36" t="s">
        <v>1162</v>
      </c>
    </row>
    <row r="37" spans="2:11">
      <c r="B37" t="s">
        <v>1159</v>
      </c>
      <c r="C37" t="s">
        <v>1160</v>
      </c>
    </row>
    <row r="38" spans="2:11">
      <c r="C38" t="s">
        <v>1161</v>
      </c>
    </row>
    <row r="39" spans="2:11">
      <c r="B39" t="s">
        <v>1163</v>
      </c>
    </row>
  </sheetData>
  <pageMargins left="0.7" right="0.7" top="0.75" bottom="0.75" header="0.3" footer="0.3"/>
  <pageSetup scale="61" orientation="landscape" r:id="rId1"/>
  <headerFooter>
    <oddHeader>&amp;L&amp;F/&amp;A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2"/>
  <sheetViews>
    <sheetView topLeftCell="A40" workbookViewId="0">
      <selection activeCell="F73" sqref="F73"/>
    </sheetView>
  </sheetViews>
  <sheetFormatPr defaultRowHeight="14.4"/>
  <cols>
    <col min="2" max="2" width="8.88671875" customWidth="1"/>
    <col min="4" max="4" width="22.33203125" customWidth="1"/>
    <col min="5" max="5" width="12" bestFit="1" customWidth="1"/>
    <col min="6" max="6" width="17.88671875" customWidth="1"/>
    <col min="7" max="7" width="68.21875" customWidth="1"/>
  </cols>
  <sheetData>
    <row r="1" spans="1:7">
      <c r="A1" s="1" t="s">
        <v>84</v>
      </c>
    </row>
    <row r="3" spans="1:7">
      <c r="A3" s="7" t="s">
        <v>242</v>
      </c>
      <c r="B3" s="8"/>
      <c r="C3" s="8"/>
      <c r="D3" s="8"/>
      <c r="E3" s="8"/>
      <c r="F3" s="8"/>
      <c r="G3" s="8"/>
    </row>
    <row r="4" spans="1:7">
      <c r="A4" s="1"/>
      <c r="B4" t="s">
        <v>85</v>
      </c>
    </row>
    <row r="5" spans="1:7">
      <c r="B5" s="6" t="s">
        <v>86</v>
      </c>
      <c r="D5" s="4"/>
    </row>
    <row r="6" spans="1:7">
      <c r="B6" t="s">
        <v>87</v>
      </c>
      <c r="C6" s="4"/>
    </row>
    <row r="7" spans="1:7">
      <c r="B7" t="s">
        <v>88</v>
      </c>
      <c r="C7" s="4"/>
    </row>
    <row r="8" spans="1:7">
      <c r="B8" t="s">
        <v>89</v>
      </c>
    </row>
    <row r="9" spans="1:7">
      <c r="A9" s="1"/>
      <c r="B9" s="1"/>
    </row>
    <row r="10" spans="1:7">
      <c r="A10" s="7" t="s">
        <v>132</v>
      </c>
      <c r="B10" s="8"/>
      <c r="C10" s="8"/>
      <c r="D10" s="8"/>
      <c r="E10" s="8"/>
      <c r="F10" s="8"/>
      <c r="G10" s="8"/>
    </row>
    <row r="11" spans="1:7">
      <c r="A11" s="1"/>
      <c r="B11" s="6" t="s">
        <v>265</v>
      </c>
      <c r="G11" t="s">
        <v>134</v>
      </c>
    </row>
    <row r="12" spans="1:7">
      <c r="A12" s="1"/>
      <c r="B12" s="6" t="s">
        <v>266</v>
      </c>
    </row>
    <row r="13" spans="1:7">
      <c r="A13" s="1"/>
      <c r="B13" s="1" t="s">
        <v>267</v>
      </c>
    </row>
    <row r="14" spans="1:7">
      <c r="A14" s="1"/>
      <c r="B14" s="6">
        <f>0.5*0.0254</f>
        <v>1.2699999999999999E-2</v>
      </c>
      <c r="C14" t="s">
        <v>268</v>
      </c>
    </row>
    <row r="15" spans="1:7">
      <c r="A15" s="1"/>
      <c r="B15" s="6">
        <f>20*0.45</f>
        <v>9</v>
      </c>
      <c r="C15" t="s">
        <v>270</v>
      </c>
    </row>
    <row r="16" spans="1:7">
      <c r="A16" s="1"/>
      <c r="B16" s="6" t="s">
        <v>290</v>
      </c>
    </row>
    <row r="17" spans="1:10">
      <c r="A17" s="1"/>
      <c r="B17" s="6">
        <v>2.5</v>
      </c>
      <c r="C17" t="s">
        <v>269</v>
      </c>
    </row>
    <row r="18" spans="1:10">
      <c r="A18" s="1"/>
      <c r="B18" s="6"/>
      <c r="C18" t="s">
        <v>271</v>
      </c>
      <c r="E18" s="5">
        <f>B15*9.81*2.5</f>
        <v>220.72500000000002</v>
      </c>
      <c r="F18" t="s">
        <v>272</v>
      </c>
    </row>
    <row r="19" spans="1:10">
      <c r="A19" s="1"/>
      <c r="B19" s="6"/>
      <c r="C19" t="s">
        <v>284</v>
      </c>
      <c r="E19" s="5">
        <f>E18*12*0.0254</f>
        <v>67.276980000000009</v>
      </c>
      <c r="F19" t="s">
        <v>139</v>
      </c>
    </row>
    <row r="20" spans="1:10">
      <c r="A20" s="1"/>
      <c r="B20" s="6" t="s">
        <v>277</v>
      </c>
      <c r="E20" s="5"/>
    </row>
    <row r="21" spans="1:10">
      <c r="C21" t="s">
        <v>273</v>
      </c>
      <c r="E21" s="5">
        <f>E18*3/8/2*0.0254</f>
        <v>1.0512028125000001</v>
      </c>
      <c r="F21" t="s">
        <v>274</v>
      </c>
    </row>
    <row r="22" spans="1:10">
      <c r="C22" t="s">
        <v>276</v>
      </c>
      <c r="E22" s="5">
        <f>E21/5</f>
        <v>0.21024056250000003</v>
      </c>
      <c r="F22" t="s">
        <v>274</v>
      </c>
    </row>
    <row r="23" spans="1:10">
      <c r="C23" t="s">
        <v>275</v>
      </c>
      <c r="E23" s="5">
        <f>1.6/3</f>
        <v>0.53333333333333333</v>
      </c>
      <c r="F23" t="s">
        <v>274</v>
      </c>
    </row>
    <row r="24" spans="1:10">
      <c r="C24" t="s">
        <v>278</v>
      </c>
      <c r="E24" s="33">
        <f>E22/E23</f>
        <v>0.39420105468750005</v>
      </c>
      <c r="F24" t="s">
        <v>279</v>
      </c>
      <c r="G24" s="29">
        <f>E24*1.6</f>
        <v>0.63072168750000013</v>
      </c>
    </row>
    <row r="25" spans="1:10">
      <c r="C25" t="s">
        <v>280</v>
      </c>
      <c r="E25" s="5">
        <v>4.2</v>
      </c>
      <c r="F25" t="s">
        <v>281</v>
      </c>
    </row>
    <row r="26" spans="1:10">
      <c r="C26" t="s">
        <v>282</v>
      </c>
      <c r="E26" s="5">
        <v>60</v>
      </c>
      <c r="F26" t="s">
        <v>150</v>
      </c>
      <c r="G26" s="29"/>
      <c r="I26" s="1"/>
    </row>
    <row r="27" spans="1:10">
      <c r="C27" t="s">
        <v>283</v>
      </c>
      <c r="E27" s="5">
        <f>3.14*3/8*3*E26/60</f>
        <v>3.5324999999999998</v>
      </c>
      <c r="F27" t="s">
        <v>263</v>
      </c>
      <c r="G27" s="29"/>
    </row>
    <row r="28" spans="1:10">
      <c r="C28" t="s">
        <v>285</v>
      </c>
      <c r="E28" s="5">
        <f>12/E27</f>
        <v>3.397027600849257</v>
      </c>
      <c r="F28" t="s">
        <v>286</v>
      </c>
      <c r="G28" s="29"/>
    </row>
    <row r="29" spans="1:10">
      <c r="C29" t="s">
        <v>287</v>
      </c>
      <c r="E29" s="5">
        <f>5*E28*E25</f>
        <v>71.337579617834393</v>
      </c>
      <c r="F29" t="s">
        <v>139</v>
      </c>
      <c r="G29" s="29" t="s">
        <v>288</v>
      </c>
      <c r="I29" s="1"/>
    </row>
    <row r="30" spans="1:10">
      <c r="B30" s="6" t="s">
        <v>291</v>
      </c>
      <c r="E30" s="5"/>
      <c r="J30" s="4"/>
    </row>
    <row r="31" spans="1:10">
      <c r="B31" s="6">
        <v>2</v>
      </c>
      <c r="C31" t="s">
        <v>289</v>
      </c>
      <c r="E31" s="5"/>
      <c r="J31" s="4"/>
    </row>
    <row r="32" spans="1:10">
      <c r="B32" s="6"/>
      <c r="C32" t="s">
        <v>271</v>
      </c>
      <c r="E32" s="5">
        <f>B15*9.81*B31</f>
        <v>176.58</v>
      </c>
      <c r="F32" t="s">
        <v>272</v>
      </c>
    </row>
    <row r="33" spans="1:9">
      <c r="B33" s="6"/>
      <c r="C33" t="s">
        <v>284</v>
      </c>
      <c r="E33" s="5">
        <f>E32*12*0.0254</f>
        <v>53.821584000000001</v>
      </c>
      <c r="F33" t="s">
        <v>139</v>
      </c>
    </row>
    <row r="34" spans="1:9">
      <c r="C34" t="s">
        <v>273</v>
      </c>
      <c r="E34" s="5">
        <f>E32*1/2*0.0254</f>
        <v>2.2425660000000001</v>
      </c>
      <c r="F34" t="s">
        <v>274</v>
      </c>
    </row>
    <row r="35" spans="1:9">
      <c r="C35" t="s">
        <v>276</v>
      </c>
      <c r="E35" s="5">
        <f>E34/5</f>
        <v>0.4485132</v>
      </c>
      <c r="F35" t="s">
        <v>274</v>
      </c>
    </row>
    <row r="36" spans="1:9">
      <c r="C36" t="s">
        <v>275</v>
      </c>
      <c r="E36" s="5">
        <f>1.6/3</f>
        <v>0.53333333333333333</v>
      </c>
      <c r="F36" t="s">
        <v>274</v>
      </c>
    </row>
    <row r="37" spans="1:9">
      <c r="C37" t="s">
        <v>278</v>
      </c>
      <c r="E37" s="33">
        <f>E35/E36</f>
        <v>0.84096225000000002</v>
      </c>
      <c r="F37" t="s">
        <v>279</v>
      </c>
      <c r="G37" s="29">
        <f>E37*1.6</f>
        <v>1.3455396000000002</v>
      </c>
      <c r="I37" s="1"/>
    </row>
    <row r="38" spans="1:9">
      <c r="A38" s="7"/>
      <c r="C38" t="s">
        <v>280</v>
      </c>
      <c r="E38" s="5">
        <v>3.2</v>
      </c>
      <c r="F38" t="s">
        <v>281</v>
      </c>
    </row>
    <row r="39" spans="1:9">
      <c r="C39" t="s">
        <v>282</v>
      </c>
      <c r="E39" s="5">
        <v>20</v>
      </c>
      <c r="F39" t="s">
        <v>150</v>
      </c>
      <c r="G39" s="29"/>
    </row>
    <row r="40" spans="1:9">
      <c r="C40" t="s">
        <v>283</v>
      </c>
      <c r="E40" s="5">
        <f>3.14*3/8*3*E39/60</f>
        <v>1.1774999999999998</v>
      </c>
      <c r="F40" t="s">
        <v>263</v>
      </c>
      <c r="G40" s="29"/>
    </row>
    <row r="41" spans="1:9">
      <c r="C41" t="s">
        <v>285</v>
      </c>
      <c r="E41" s="5">
        <f>12/E40</f>
        <v>10.191082802547772</v>
      </c>
      <c r="F41" t="s">
        <v>286</v>
      </c>
      <c r="G41" s="29"/>
    </row>
    <row r="42" spans="1:9">
      <c r="C42" t="s">
        <v>287</v>
      </c>
      <c r="E42" s="5">
        <f>5*E41*E38</f>
        <v>163.05732484076435</v>
      </c>
      <c r="F42" t="s">
        <v>139</v>
      </c>
      <c r="G42" s="29" t="s">
        <v>288</v>
      </c>
    </row>
    <row r="43" spans="1:9">
      <c r="B43" s="1" t="s">
        <v>292</v>
      </c>
    </row>
    <row r="45" spans="1:9">
      <c r="B45" s="31" t="s">
        <v>293</v>
      </c>
      <c r="C45" s="32"/>
      <c r="D45" s="32"/>
      <c r="E45" s="32"/>
    </row>
    <row r="46" spans="1:9">
      <c r="C46" t="s">
        <v>295</v>
      </c>
      <c r="E46">
        <v>0.125</v>
      </c>
    </row>
    <row r="47" spans="1:9">
      <c r="C47" t="s">
        <v>294</v>
      </c>
      <c r="E47">
        <f>2.25*(E46*0.0254)^4</f>
        <v>2.2864275087890623E-10</v>
      </c>
      <c r="F47" t="s">
        <v>296</v>
      </c>
    </row>
    <row r="48" spans="1:9">
      <c r="C48" t="s">
        <v>298</v>
      </c>
      <c r="E48" s="5">
        <v>180</v>
      </c>
      <c r="F48" t="s">
        <v>297</v>
      </c>
    </row>
    <row r="49" spans="1:7">
      <c r="C49" t="s">
        <v>299</v>
      </c>
      <c r="E49" s="5">
        <v>250</v>
      </c>
      <c r="F49" t="s">
        <v>300</v>
      </c>
    </row>
    <row r="50" spans="1:7">
      <c r="C50" t="s">
        <v>301</v>
      </c>
      <c r="E50" s="5">
        <f>E34</f>
        <v>2.2425660000000001</v>
      </c>
      <c r="F50" t="s">
        <v>274</v>
      </c>
    </row>
    <row r="51" spans="1:7">
      <c r="C51" t="s">
        <v>302</v>
      </c>
      <c r="E51" s="5">
        <f>8*0.0254</f>
        <v>0.20319999999999999</v>
      </c>
      <c r="F51" t="s">
        <v>303</v>
      </c>
    </row>
    <row r="52" spans="1:7">
      <c r="C52" t="s">
        <v>304</v>
      </c>
      <c r="E52" s="5">
        <f>E50/(2.25*(E46*0.0254)^3)/1000000</f>
        <v>31.140926281852565</v>
      </c>
      <c r="F52" t="s">
        <v>300</v>
      </c>
      <c r="G52" t="s">
        <v>305</v>
      </c>
    </row>
    <row r="53" spans="1:7">
      <c r="C53" t="s">
        <v>306</v>
      </c>
      <c r="E53" s="5">
        <f>E51*E50/E47/E48/1000000000/3.14*180</f>
        <v>0.63471951657279113</v>
      </c>
      <c r="F53" t="s">
        <v>307</v>
      </c>
      <c r="G53" t="s">
        <v>308</v>
      </c>
    </row>
    <row r="55" spans="1:7">
      <c r="A55" s="7" t="s">
        <v>181</v>
      </c>
      <c r="B55" s="8"/>
      <c r="C55" s="8"/>
      <c r="D55" s="8"/>
      <c r="E55" s="8"/>
      <c r="F55" s="8"/>
      <c r="G55" s="8"/>
    </row>
    <row r="56" spans="1:7">
      <c r="B56" s="1" t="s">
        <v>309</v>
      </c>
    </row>
    <row r="57" spans="1:7">
      <c r="B57" t="s">
        <v>310</v>
      </c>
    </row>
    <row r="58" spans="1:7">
      <c r="B58" t="s">
        <v>311</v>
      </c>
    </row>
    <row r="59" spans="1:7">
      <c r="B59" t="s">
        <v>312</v>
      </c>
    </row>
    <row r="60" spans="1:7">
      <c r="B60" t="s">
        <v>313</v>
      </c>
    </row>
    <row r="61" spans="1:7">
      <c r="B61" t="s">
        <v>314</v>
      </c>
    </row>
    <row r="62" spans="1:7">
      <c r="B62" t="s">
        <v>315</v>
      </c>
    </row>
  </sheetData>
  <pageMargins left="0.7" right="0.7" top="0.75" bottom="0.75" header="0.3" footer="0.3"/>
  <pageSetup scale="61" fitToHeight="5" orientation="portrait" r:id="rId1"/>
  <headerFooter>
    <oddHeader>&amp;L&amp;F/&amp;A&amp;R&amp;P/&amp;N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36"/>
  <sheetViews>
    <sheetView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ColWidth="14.44140625" defaultRowHeight="15.75" customHeight="1"/>
  <cols>
    <col min="1" max="1" width="1.6640625" style="9" customWidth="1"/>
    <col min="2" max="2" width="12.109375" style="9" customWidth="1"/>
    <col min="3" max="3" width="18.5546875" style="9" customWidth="1"/>
    <col min="4" max="4" width="10.109375" style="9" customWidth="1"/>
    <col min="5" max="5" width="14.44140625" style="9"/>
    <col min="6" max="6" width="9.88671875" style="9" customWidth="1"/>
    <col min="7" max="7" width="14.44140625" style="9"/>
    <col min="8" max="8" width="8.6640625" style="9" customWidth="1"/>
    <col min="9" max="9" width="3.44140625" style="9" customWidth="1"/>
    <col min="10" max="10" width="13" style="9" customWidth="1"/>
    <col min="11" max="11" width="15.21875" style="9" customWidth="1"/>
    <col min="12" max="12" width="12.5546875" style="9" customWidth="1"/>
    <col min="13" max="13" width="4.77734375" style="9" customWidth="1"/>
    <col min="14" max="15" width="31.77734375" style="9" customWidth="1"/>
    <col min="16" max="16384" width="14.44140625" style="9"/>
  </cols>
  <sheetData>
    <row r="1" spans="2:14" ht="15.75" customHeight="1" thickBot="1">
      <c r="E1" s="82"/>
      <c r="N1" s="9" t="s">
        <v>708</v>
      </c>
    </row>
    <row r="2" spans="2:14" ht="15.75" customHeight="1" thickBot="1">
      <c r="B2" s="113"/>
      <c r="C2" s="124" t="s">
        <v>675</v>
      </c>
      <c r="D2" s="101"/>
      <c r="E2" s="100" t="s">
        <v>696</v>
      </c>
      <c r="F2" s="125"/>
      <c r="G2" s="119" t="s">
        <v>704</v>
      </c>
      <c r="H2" s="102"/>
      <c r="I2" s="124" t="s">
        <v>775</v>
      </c>
      <c r="J2" s="125"/>
      <c r="K2" s="124" t="s">
        <v>858</v>
      </c>
      <c r="L2" s="125"/>
      <c r="N2" s="9" t="s">
        <v>709</v>
      </c>
    </row>
    <row r="3" spans="2:14" ht="15.75" customHeight="1" thickBot="1">
      <c r="B3" s="114" t="s">
        <v>338</v>
      </c>
      <c r="C3" s="126" t="s">
        <v>339</v>
      </c>
      <c r="D3" s="98" t="s">
        <v>340</v>
      </c>
      <c r="E3" s="97" t="s">
        <v>339</v>
      </c>
      <c r="F3" s="127" t="s">
        <v>340</v>
      </c>
      <c r="G3" s="120"/>
      <c r="H3" s="99"/>
      <c r="I3" s="126" t="s">
        <v>339</v>
      </c>
      <c r="J3" s="127" t="s">
        <v>340</v>
      </c>
      <c r="K3" s="126" t="s">
        <v>339</v>
      </c>
      <c r="L3" s="127" t="s">
        <v>340</v>
      </c>
      <c r="N3" s="9" t="s">
        <v>710</v>
      </c>
    </row>
    <row r="4" spans="2:14" ht="15.75" customHeight="1">
      <c r="B4" s="115" t="s">
        <v>341</v>
      </c>
      <c r="C4" s="128"/>
      <c r="D4" s="91"/>
      <c r="E4" s="90"/>
      <c r="F4" s="129"/>
      <c r="G4" s="121"/>
      <c r="H4" s="88"/>
      <c r="I4" s="128"/>
      <c r="J4" s="129"/>
      <c r="K4" s="128"/>
      <c r="L4" s="129"/>
      <c r="N4" s="9" t="s">
        <v>711</v>
      </c>
    </row>
    <row r="5" spans="2:14" ht="15.75" customHeight="1">
      <c r="B5" s="116" t="s">
        <v>342</v>
      </c>
      <c r="C5" s="130" t="s">
        <v>678</v>
      </c>
      <c r="D5" s="83" t="s">
        <v>676</v>
      </c>
      <c r="E5" s="84" t="s">
        <v>678</v>
      </c>
      <c r="F5" s="131" t="s">
        <v>676</v>
      </c>
      <c r="G5" s="87" t="s">
        <v>678</v>
      </c>
      <c r="H5" s="85" t="s">
        <v>676</v>
      </c>
      <c r="I5" s="130" t="s">
        <v>678</v>
      </c>
      <c r="J5" s="131"/>
      <c r="K5" s="130" t="s">
        <v>678</v>
      </c>
      <c r="L5" s="131"/>
      <c r="N5" s="9" t="s">
        <v>712</v>
      </c>
    </row>
    <row r="6" spans="2:14" ht="15.75" customHeight="1">
      <c r="B6" s="116" t="s">
        <v>343</v>
      </c>
      <c r="C6" s="130"/>
      <c r="D6" s="83"/>
      <c r="E6" s="84"/>
      <c r="F6" s="131"/>
      <c r="G6" s="87"/>
      <c r="H6" s="85"/>
      <c r="I6" s="130"/>
      <c r="J6" s="131"/>
      <c r="K6" s="130"/>
      <c r="L6" s="131"/>
      <c r="N6" s="103" t="s">
        <v>713</v>
      </c>
    </row>
    <row r="7" spans="2:14" ht="15.75" customHeight="1">
      <c r="B7" s="116" t="s">
        <v>344</v>
      </c>
      <c r="C7" s="130" t="s">
        <v>345</v>
      </c>
      <c r="D7" s="83" t="s">
        <v>677</v>
      </c>
      <c r="E7" s="84" t="s">
        <v>345</v>
      </c>
      <c r="F7" s="131" t="s">
        <v>677</v>
      </c>
      <c r="G7" s="87" t="s">
        <v>345</v>
      </c>
      <c r="H7" s="85" t="s">
        <v>677</v>
      </c>
      <c r="I7" s="130" t="s">
        <v>345</v>
      </c>
      <c r="J7" s="131"/>
      <c r="K7" s="130" t="s">
        <v>345</v>
      </c>
      <c r="L7" s="131"/>
      <c r="N7" s="103" t="s">
        <v>714</v>
      </c>
    </row>
    <row r="8" spans="2:14" ht="15.75" customHeight="1">
      <c r="B8" s="116" t="s">
        <v>350</v>
      </c>
      <c r="C8" s="130"/>
      <c r="D8" s="83"/>
      <c r="E8" s="84"/>
      <c r="F8" s="131"/>
      <c r="G8" s="87"/>
      <c r="H8" s="85"/>
      <c r="I8" s="130" t="s">
        <v>777</v>
      </c>
      <c r="J8" s="131"/>
      <c r="K8" s="130"/>
      <c r="L8" s="131"/>
      <c r="N8" s="103" t="s">
        <v>715</v>
      </c>
    </row>
    <row r="9" spans="2:14" ht="15.75" customHeight="1">
      <c r="B9" s="116" t="s">
        <v>346</v>
      </c>
      <c r="C9" s="130" t="s">
        <v>700</v>
      </c>
      <c r="D9" s="83"/>
      <c r="E9" s="84"/>
      <c r="F9" s="131"/>
      <c r="G9" s="87" t="s">
        <v>705</v>
      </c>
      <c r="H9" s="85"/>
      <c r="I9" s="130" t="s">
        <v>700</v>
      </c>
      <c r="J9" s="131"/>
      <c r="K9" s="130" t="s">
        <v>700</v>
      </c>
      <c r="L9" s="131"/>
      <c r="N9" s="103" t="s">
        <v>716</v>
      </c>
    </row>
    <row r="10" spans="2:14" ht="15.75" customHeight="1">
      <c r="B10" s="116" t="s">
        <v>349</v>
      </c>
      <c r="C10" s="130"/>
      <c r="D10" s="83"/>
      <c r="E10" s="84"/>
      <c r="F10" s="131"/>
      <c r="G10" s="87"/>
      <c r="H10" s="85"/>
      <c r="I10" s="130" t="s">
        <v>776</v>
      </c>
      <c r="J10" s="131"/>
      <c r="K10" s="130"/>
      <c r="L10" s="131"/>
      <c r="N10" s="9" t="s">
        <v>717</v>
      </c>
    </row>
    <row r="11" spans="2:14" ht="15.75" customHeight="1">
      <c r="B11" s="116" t="s">
        <v>347</v>
      </c>
      <c r="C11" s="130" t="s">
        <v>348</v>
      </c>
      <c r="D11" s="83"/>
      <c r="E11" s="84" t="s">
        <v>348</v>
      </c>
      <c r="F11" s="131"/>
      <c r="G11" s="87" t="s">
        <v>348</v>
      </c>
      <c r="H11" s="85"/>
      <c r="I11" s="130" t="s">
        <v>348</v>
      </c>
      <c r="J11" s="131"/>
      <c r="K11" s="130" t="s">
        <v>348</v>
      </c>
      <c r="L11" s="131"/>
      <c r="N11" s="103" t="s">
        <v>718</v>
      </c>
    </row>
    <row r="12" spans="2:14" ht="15.75" customHeight="1" thickBot="1">
      <c r="B12" s="116" t="s">
        <v>354</v>
      </c>
      <c r="C12" s="130"/>
      <c r="D12" s="83"/>
      <c r="E12" s="84"/>
      <c r="F12" s="131"/>
      <c r="G12" s="136" t="s">
        <v>860</v>
      </c>
      <c r="H12" s="85"/>
      <c r="I12" s="130" t="s">
        <v>419</v>
      </c>
      <c r="J12" s="131"/>
      <c r="K12" s="143" t="s">
        <v>859</v>
      </c>
      <c r="L12" s="131"/>
      <c r="N12" s="103" t="s">
        <v>719</v>
      </c>
    </row>
    <row r="13" spans="2:14" ht="15.75" customHeight="1" thickBot="1">
      <c r="B13" s="116" t="s">
        <v>351</v>
      </c>
      <c r="C13" s="130" t="s">
        <v>898</v>
      </c>
      <c r="D13" s="83"/>
      <c r="E13" s="86"/>
      <c r="F13" s="89"/>
      <c r="G13" s="136" t="s">
        <v>1122</v>
      </c>
      <c r="H13" s="85"/>
      <c r="I13" s="130" t="s">
        <v>420</v>
      </c>
      <c r="J13" s="131"/>
      <c r="K13" s="143" t="s">
        <v>1121</v>
      </c>
      <c r="L13" s="131"/>
      <c r="N13" s="103" t="s">
        <v>720</v>
      </c>
    </row>
    <row r="14" spans="2:14" ht="15.75" customHeight="1">
      <c r="B14" s="116" t="s">
        <v>353</v>
      </c>
      <c r="C14" s="130"/>
      <c r="D14" s="83"/>
      <c r="E14" s="84"/>
      <c r="F14" s="129"/>
      <c r="G14" s="136" t="s">
        <v>706</v>
      </c>
      <c r="H14" s="85"/>
      <c r="I14" s="130" t="s">
        <v>419</v>
      </c>
      <c r="J14" s="131"/>
      <c r="K14" s="143" t="s">
        <v>899</v>
      </c>
      <c r="L14" s="131"/>
      <c r="N14" s="9" t="s">
        <v>721</v>
      </c>
    </row>
    <row r="15" spans="2:14" ht="15.75" customHeight="1">
      <c r="B15" s="116" t="s">
        <v>352</v>
      </c>
      <c r="C15" s="130"/>
      <c r="D15" s="83"/>
      <c r="E15" s="84"/>
      <c r="F15" s="131"/>
      <c r="G15" s="136" t="s">
        <v>707</v>
      </c>
      <c r="H15" s="85"/>
      <c r="I15" s="130" t="s">
        <v>420</v>
      </c>
      <c r="J15" s="131"/>
      <c r="K15" s="143" t="s">
        <v>900</v>
      </c>
      <c r="L15" s="131"/>
      <c r="N15" s="103" t="s">
        <v>722</v>
      </c>
    </row>
    <row r="16" spans="2:14" ht="15.75" customHeight="1">
      <c r="B16" s="116" t="s">
        <v>355</v>
      </c>
      <c r="C16" s="130" t="s">
        <v>1031</v>
      </c>
      <c r="D16" s="83"/>
      <c r="E16" s="84" t="s">
        <v>697</v>
      </c>
      <c r="F16" s="131"/>
      <c r="G16" s="87"/>
      <c r="H16" s="85"/>
      <c r="I16" s="130" t="s">
        <v>780</v>
      </c>
      <c r="J16" s="131"/>
      <c r="K16" s="143"/>
      <c r="L16" s="131"/>
      <c r="N16" s="103" t="s">
        <v>723</v>
      </c>
    </row>
    <row r="17" spans="2:15" ht="15.75" customHeight="1">
      <c r="B17" s="116" t="s">
        <v>356</v>
      </c>
      <c r="C17" s="130" t="s">
        <v>578</v>
      </c>
      <c r="D17" s="83"/>
      <c r="E17" s="84" t="s">
        <v>698</v>
      </c>
      <c r="F17" s="131"/>
      <c r="G17" s="87" t="s">
        <v>578</v>
      </c>
      <c r="H17" s="85"/>
      <c r="I17" s="130" t="s">
        <v>781</v>
      </c>
      <c r="J17" s="131"/>
      <c r="K17" s="130" t="s">
        <v>578</v>
      </c>
      <c r="L17" s="131"/>
    </row>
    <row r="18" spans="2:15" ht="15.75" customHeight="1">
      <c r="B18" s="116" t="s">
        <v>357</v>
      </c>
      <c r="C18" s="130" t="s">
        <v>699</v>
      </c>
      <c r="D18" s="83"/>
      <c r="E18" s="84" t="s">
        <v>1037</v>
      </c>
      <c r="F18" s="131"/>
      <c r="G18" s="87" t="s">
        <v>699</v>
      </c>
      <c r="H18" s="85"/>
      <c r="I18" s="130" t="s">
        <v>782</v>
      </c>
      <c r="J18" s="131"/>
      <c r="K18" s="130" t="s">
        <v>699</v>
      </c>
      <c r="L18" s="131"/>
    </row>
    <row r="19" spans="2:15" ht="15.75" customHeight="1" thickBot="1">
      <c r="B19" s="116" t="s">
        <v>358</v>
      </c>
      <c r="C19" s="130" t="s">
        <v>778</v>
      </c>
      <c r="D19" s="83"/>
      <c r="E19" s="84"/>
      <c r="F19" s="131"/>
      <c r="G19" s="130" t="s">
        <v>778</v>
      </c>
      <c r="H19" s="85"/>
      <c r="I19" s="130" t="s">
        <v>783</v>
      </c>
      <c r="J19" s="131"/>
      <c r="K19" s="130" t="s">
        <v>778</v>
      </c>
      <c r="L19" s="131"/>
      <c r="N19" s="9" t="s">
        <v>724</v>
      </c>
    </row>
    <row r="20" spans="2:15" ht="15.75" customHeight="1">
      <c r="B20" s="117" t="s">
        <v>680</v>
      </c>
      <c r="C20" s="132"/>
      <c r="D20" s="95"/>
      <c r="E20" s="94"/>
      <c r="F20" s="133"/>
      <c r="G20" s="122"/>
      <c r="H20" s="96"/>
      <c r="I20" s="117"/>
      <c r="J20" s="133"/>
      <c r="K20" s="132"/>
      <c r="L20" s="133"/>
      <c r="N20" s="9" t="s">
        <v>727</v>
      </c>
    </row>
    <row r="21" spans="2:15" ht="15.75" customHeight="1">
      <c r="B21" s="116" t="s">
        <v>681</v>
      </c>
      <c r="C21" s="130" t="s">
        <v>1035</v>
      </c>
      <c r="D21" s="83"/>
      <c r="E21" s="130" t="s">
        <v>1035</v>
      </c>
      <c r="F21" s="131"/>
      <c r="G21" s="87" t="s">
        <v>579</v>
      </c>
      <c r="H21" s="85"/>
      <c r="I21" s="116"/>
      <c r="J21" s="131"/>
      <c r="K21" s="130" t="s">
        <v>901</v>
      </c>
      <c r="L21" s="131"/>
      <c r="N21" s="9" t="s">
        <v>728</v>
      </c>
    </row>
    <row r="22" spans="2:15" ht="15.75" customHeight="1">
      <c r="B22" s="116" t="s">
        <v>682</v>
      </c>
      <c r="C22" s="130"/>
      <c r="D22" s="83"/>
      <c r="E22" s="84"/>
      <c r="F22" s="131"/>
      <c r="G22" s="87" t="s">
        <v>580</v>
      </c>
      <c r="H22" s="85"/>
      <c r="I22" s="116"/>
      <c r="J22" s="131"/>
      <c r="K22" s="130"/>
      <c r="L22" s="131"/>
      <c r="N22" s="103" t="s">
        <v>725</v>
      </c>
      <c r="O22" s="9" t="s">
        <v>730</v>
      </c>
    </row>
    <row r="23" spans="2:15" ht="15.75" customHeight="1">
      <c r="B23" s="116" t="s">
        <v>683</v>
      </c>
      <c r="C23" s="130"/>
      <c r="D23" s="83"/>
      <c r="E23" s="84"/>
      <c r="F23" s="131"/>
      <c r="G23" s="87" t="s">
        <v>581</v>
      </c>
      <c r="H23" s="85"/>
      <c r="I23" s="116"/>
      <c r="J23" s="131"/>
      <c r="K23" s="130"/>
      <c r="L23" s="131"/>
      <c r="N23" s="103" t="s">
        <v>726</v>
      </c>
      <c r="O23" s="9" t="s">
        <v>729</v>
      </c>
    </row>
    <row r="24" spans="2:15" ht="15.75" customHeight="1">
      <c r="B24" s="116" t="s">
        <v>687</v>
      </c>
      <c r="C24" s="130" t="s">
        <v>360</v>
      </c>
      <c r="D24" s="83"/>
      <c r="E24" s="84"/>
      <c r="F24" s="131"/>
      <c r="G24" s="87" t="s">
        <v>360</v>
      </c>
      <c r="H24" s="85"/>
      <c r="I24" s="116"/>
      <c r="J24" s="131"/>
      <c r="K24" s="130" t="s">
        <v>360</v>
      </c>
      <c r="L24" s="131"/>
      <c r="N24" s="103" t="s">
        <v>731</v>
      </c>
      <c r="O24" s="9" t="s">
        <v>732</v>
      </c>
    </row>
    <row r="25" spans="2:15" ht="15.75" customHeight="1">
      <c r="B25" s="116" t="s">
        <v>684</v>
      </c>
      <c r="C25" s="130" t="s">
        <v>902</v>
      </c>
      <c r="D25" s="83"/>
      <c r="E25" s="84"/>
      <c r="F25" s="131"/>
      <c r="G25" s="130" t="s">
        <v>902</v>
      </c>
      <c r="H25" s="85"/>
      <c r="I25" s="116"/>
      <c r="J25" s="131"/>
      <c r="K25" s="130" t="s">
        <v>902</v>
      </c>
      <c r="L25" s="131"/>
      <c r="N25" s="9" t="s">
        <v>733</v>
      </c>
    </row>
    <row r="26" spans="2:15" ht="15.6" customHeight="1">
      <c r="B26" s="116" t="s">
        <v>686</v>
      </c>
      <c r="C26" s="130" t="s">
        <v>359</v>
      </c>
      <c r="D26" s="83"/>
      <c r="E26" s="84"/>
      <c r="F26" s="131"/>
      <c r="G26" s="87" t="s">
        <v>359</v>
      </c>
      <c r="H26" s="85"/>
      <c r="I26" s="116"/>
      <c r="J26" s="131"/>
      <c r="K26" s="130" t="s">
        <v>359</v>
      </c>
      <c r="L26" s="131"/>
      <c r="N26" s="103" t="s">
        <v>734</v>
      </c>
      <c r="O26" s="9" t="s">
        <v>735</v>
      </c>
    </row>
    <row r="27" spans="2:15" ht="15.6" customHeight="1">
      <c r="B27" s="116" t="s">
        <v>685</v>
      </c>
      <c r="C27" s="130" t="s">
        <v>703</v>
      </c>
      <c r="D27" s="83"/>
      <c r="E27" s="84"/>
      <c r="F27" s="131"/>
      <c r="G27" s="87" t="s">
        <v>703</v>
      </c>
      <c r="H27" s="85"/>
      <c r="I27" s="116"/>
      <c r="J27" s="131"/>
      <c r="K27" s="130" t="s">
        <v>703</v>
      </c>
      <c r="L27" s="131"/>
      <c r="N27" s="103" t="s">
        <v>736</v>
      </c>
      <c r="O27" s="9" t="s">
        <v>737</v>
      </c>
    </row>
    <row r="28" spans="2:15" ht="15.6" customHeight="1">
      <c r="B28" s="116" t="s">
        <v>691</v>
      </c>
      <c r="C28" s="130"/>
      <c r="D28" s="83"/>
      <c r="E28" s="84"/>
      <c r="F28" s="131"/>
      <c r="G28" s="130"/>
      <c r="H28" s="85"/>
      <c r="I28" s="116"/>
      <c r="J28" s="131"/>
      <c r="K28" s="130" t="s">
        <v>1123</v>
      </c>
      <c r="L28" s="131"/>
      <c r="N28" s="103" t="s">
        <v>738</v>
      </c>
      <c r="O28" s="9" t="s">
        <v>739</v>
      </c>
    </row>
    <row r="29" spans="2:15" ht="15.6" customHeight="1">
      <c r="B29" s="116" t="s">
        <v>688</v>
      </c>
      <c r="C29" s="130" t="s">
        <v>701</v>
      </c>
      <c r="D29" s="83"/>
      <c r="E29" s="84"/>
      <c r="F29" s="131"/>
      <c r="G29" s="130" t="s">
        <v>701</v>
      </c>
      <c r="H29" s="85"/>
      <c r="I29" s="116"/>
      <c r="J29" s="131"/>
      <c r="K29" s="130" t="s">
        <v>701</v>
      </c>
      <c r="L29" s="131"/>
      <c r="N29" s="103" t="s">
        <v>740</v>
      </c>
      <c r="O29" s="9" t="s">
        <v>732</v>
      </c>
    </row>
    <row r="30" spans="2:15" ht="15.75" customHeight="1">
      <c r="B30" s="116" t="s">
        <v>690</v>
      </c>
      <c r="C30" s="130"/>
      <c r="D30" s="83"/>
      <c r="E30" s="84"/>
      <c r="F30" s="131"/>
      <c r="G30" s="130"/>
      <c r="H30" s="85"/>
      <c r="I30" s="116"/>
      <c r="J30" s="131"/>
      <c r="K30" s="130"/>
      <c r="L30" s="131"/>
      <c r="N30" s="9" t="s">
        <v>741</v>
      </c>
    </row>
    <row r="31" spans="2:15" ht="15.75" customHeight="1">
      <c r="B31" s="116" t="s">
        <v>689</v>
      </c>
      <c r="C31" s="130" t="s">
        <v>702</v>
      </c>
      <c r="D31" s="83"/>
      <c r="E31" s="84"/>
      <c r="F31" s="131"/>
      <c r="G31" s="130" t="s">
        <v>702</v>
      </c>
      <c r="H31" s="85"/>
      <c r="I31" s="116"/>
      <c r="J31" s="131"/>
      <c r="K31" s="130" t="s">
        <v>702</v>
      </c>
      <c r="L31" s="131"/>
      <c r="N31" s="103" t="s">
        <v>742</v>
      </c>
      <c r="O31" s="9" t="s">
        <v>743</v>
      </c>
    </row>
    <row r="32" spans="2:15" ht="15.75" customHeight="1">
      <c r="B32" s="116" t="s">
        <v>692</v>
      </c>
      <c r="C32" s="130" t="s">
        <v>1036</v>
      </c>
      <c r="D32" s="83"/>
      <c r="E32" s="84"/>
      <c r="F32" s="131"/>
      <c r="G32" s="87" t="s">
        <v>679</v>
      </c>
      <c r="H32" s="85"/>
      <c r="I32" s="116"/>
      <c r="J32" s="131"/>
      <c r="K32" s="130" t="s">
        <v>679</v>
      </c>
      <c r="L32" s="131"/>
      <c r="N32" s="103" t="s">
        <v>744</v>
      </c>
      <c r="O32" s="9" t="s">
        <v>732</v>
      </c>
    </row>
    <row r="33" spans="2:19" ht="15.75" customHeight="1">
      <c r="B33" s="116" t="s">
        <v>693</v>
      </c>
      <c r="C33" s="130" t="s">
        <v>1033</v>
      </c>
      <c r="D33" s="83"/>
      <c r="E33" s="84"/>
      <c r="F33" s="131"/>
      <c r="G33" s="87" t="s">
        <v>1033</v>
      </c>
      <c r="H33" s="85"/>
      <c r="I33" s="116"/>
      <c r="J33" s="131"/>
      <c r="K33" s="130"/>
      <c r="L33" s="131"/>
    </row>
    <row r="34" spans="2:19" ht="15.75" customHeight="1">
      <c r="B34" s="116" t="s">
        <v>694</v>
      </c>
      <c r="C34" s="130"/>
      <c r="D34" s="83"/>
      <c r="E34" s="84"/>
      <c r="F34" s="131"/>
      <c r="G34" s="137" t="s">
        <v>779</v>
      </c>
      <c r="H34" s="85"/>
      <c r="I34" s="116"/>
      <c r="J34" s="131"/>
      <c r="K34" s="130"/>
      <c r="L34" s="131"/>
      <c r="S34" s="10"/>
    </row>
    <row r="35" spans="2:19" ht="15.75" customHeight="1" thickBot="1">
      <c r="B35" s="118" t="s">
        <v>695</v>
      </c>
      <c r="C35" s="134" t="s">
        <v>1034</v>
      </c>
      <c r="D35" s="93"/>
      <c r="E35" s="92"/>
      <c r="F35" s="135"/>
      <c r="G35" s="123" t="s">
        <v>1032</v>
      </c>
      <c r="H35" s="112"/>
      <c r="I35" s="118"/>
      <c r="J35" s="138"/>
      <c r="K35" s="134"/>
      <c r="L35" s="138"/>
    </row>
    <row r="36" spans="2:19" ht="15.75" customHeight="1" thickBot="1">
      <c r="I36" s="139"/>
      <c r="J36" s="140"/>
      <c r="K36" s="139"/>
      <c r="L36" s="140"/>
    </row>
  </sheetData>
  <pageMargins left="0.7" right="0.7" top="0.75" bottom="0.75" header="0.3" footer="0.3"/>
  <pageSetup scale="72" orientation="landscape" r:id="rId1"/>
  <headerFooter>
    <oddHeader>&amp;L&amp;F/&amp;A&amp;R&amp;P/&amp;N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8"/>
  <sheetViews>
    <sheetView topLeftCell="A46" workbookViewId="0">
      <selection activeCell="I6" sqref="I6"/>
    </sheetView>
  </sheetViews>
  <sheetFormatPr defaultColWidth="14.44140625" defaultRowHeight="15.75" customHeight="1"/>
  <cols>
    <col min="1" max="1" width="3" style="9" customWidth="1"/>
    <col min="2" max="2" width="5.44140625" style="9" customWidth="1"/>
    <col min="3" max="3" width="10.5546875" style="9" customWidth="1"/>
    <col min="4" max="4" width="13.6640625" style="9" customWidth="1"/>
    <col min="5" max="5" width="0.5546875" style="9" customWidth="1"/>
    <col min="6" max="6" width="0.77734375" style="9" customWidth="1"/>
    <col min="7" max="7" width="7.109375" style="9" customWidth="1"/>
    <col min="8" max="8" width="11.5546875" style="9" customWidth="1"/>
    <col min="9" max="9" width="15.77734375" style="9" customWidth="1"/>
    <col min="10" max="10" width="36.44140625" style="9" customWidth="1"/>
    <col min="11" max="11" width="28.77734375" style="9" customWidth="1"/>
    <col min="12" max="16384" width="14.44140625" style="9"/>
  </cols>
  <sheetData>
    <row r="1" spans="2:12" ht="15.75" customHeight="1">
      <c r="B1" s="52"/>
      <c r="C1" s="53"/>
      <c r="D1" s="53" t="s">
        <v>453</v>
      </c>
      <c r="E1" s="53" t="s">
        <v>489</v>
      </c>
      <c r="F1" s="53" t="s">
        <v>490</v>
      </c>
      <c r="G1" s="53" t="s">
        <v>454</v>
      </c>
      <c r="H1" s="53" t="s">
        <v>455</v>
      </c>
      <c r="I1" s="54" t="s">
        <v>758</v>
      </c>
      <c r="J1" s="54" t="s">
        <v>759</v>
      </c>
      <c r="K1" s="107" t="s">
        <v>762</v>
      </c>
      <c r="L1"/>
    </row>
    <row r="2" spans="2:12" s="58" customFormat="1" ht="15.75" customHeight="1">
      <c r="B2" s="59" t="s">
        <v>452</v>
      </c>
      <c r="C2" s="60"/>
      <c r="D2" s="60"/>
      <c r="E2" s="60"/>
      <c r="F2" s="60"/>
      <c r="G2" s="60"/>
      <c r="H2" s="60"/>
      <c r="I2" s="61"/>
      <c r="J2" s="61"/>
      <c r="K2" s="64"/>
      <c r="L2" s="62"/>
    </row>
    <row r="3" spans="2:12" ht="15.75" customHeight="1">
      <c r="B3" s="46"/>
      <c r="C3" s="105" t="s">
        <v>480</v>
      </c>
      <c r="D3" s="105" t="s">
        <v>1124</v>
      </c>
      <c r="E3" s="105"/>
      <c r="F3" s="105"/>
      <c r="G3" s="105" t="s">
        <v>457</v>
      </c>
      <c r="H3" s="105" t="s">
        <v>1125</v>
      </c>
      <c r="I3" s="194"/>
      <c r="J3" s="194" t="s">
        <v>757</v>
      </c>
      <c r="K3" t="s">
        <v>755</v>
      </c>
      <c r="L3" t="s">
        <v>755</v>
      </c>
    </row>
    <row r="4" spans="2:12" ht="15.75" customHeight="1">
      <c r="B4" s="46"/>
      <c r="C4" s="105" t="s">
        <v>481</v>
      </c>
      <c r="D4" s="105" t="s">
        <v>1126</v>
      </c>
      <c r="E4" s="105"/>
      <c r="F4" s="105"/>
      <c r="G4" s="105" t="s">
        <v>458</v>
      </c>
      <c r="H4" s="105" t="s">
        <v>1127</v>
      </c>
      <c r="I4" s="195"/>
      <c r="J4" s="195"/>
      <c r="K4" t="s">
        <v>756</v>
      </c>
      <c r="L4" t="s">
        <v>756</v>
      </c>
    </row>
    <row r="5" spans="2:12" ht="15.75" customHeight="1">
      <c r="B5" s="46"/>
      <c r="C5" s="105" t="s">
        <v>482</v>
      </c>
      <c r="D5" s="105" t="s">
        <v>471</v>
      </c>
      <c r="E5" s="105"/>
      <c r="F5" s="105"/>
      <c r="G5" s="105"/>
      <c r="H5" s="105"/>
      <c r="I5" s="195"/>
      <c r="J5" s="195"/>
      <c r="K5" t="s">
        <v>754</v>
      </c>
      <c r="L5" t="s">
        <v>754</v>
      </c>
    </row>
    <row r="6" spans="2:12" ht="15.75" customHeight="1">
      <c r="B6" s="46"/>
      <c r="C6" s="105" t="s">
        <v>483</v>
      </c>
      <c r="D6" s="105" t="s">
        <v>472</v>
      </c>
      <c r="E6" s="105"/>
      <c r="F6" s="105"/>
      <c r="G6" s="105"/>
      <c r="H6" s="105"/>
      <c r="I6" s="106"/>
      <c r="J6" s="106" t="s">
        <v>514</v>
      </c>
      <c r="K6" s="64"/>
      <c r="L6"/>
    </row>
    <row r="7" spans="2:12" ht="15.75" customHeight="1">
      <c r="B7" s="46"/>
      <c r="C7" s="66" t="s">
        <v>479</v>
      </c>
      <c r="D7" s="66" t="s">
        <v>470</v>
      </c>
      <c r="E7" s="66"/>
      <c r="F7" s="66"/>
      <c r="G7" s="144"/>
      <c r="H7" s="144"/>
      <c r="I7" s="104" t="s">
        <v>514</v>
      </c>
      <c r="J7" s="72" t="s">
        <v>760</v>
      </c>
      <c r="K7" s="108"/>
      <c r="L7"/>
    </row>
    <row r="8" spans="2:12" ht="15.75" customHeight="1">
      <c r="B8" s="46"/>
      <c r="C8" s="68" t="s">
        <v>488</v>
      </c>
      <c r="D8" s="68" t="s">
        <v>475</v>
      </c>
      <c r="E8" s="68"/>
      <c r="F8" s="68"/>
      <c r="G8" s="68"/>
      <c r="H8" s="68"/>
      <c r="I8" s="104" t="s">
        <v>514</v>
      </c>
      <c r="J8" s="104" t="s">
        <v>514</v>
      </c>
      <c r="K8" s="47"/>
      <c r="L8"/>
    </row>
    <row r="9" spans="2:12" ht="15.75" customHeight="1">
      <c r="B9" s="46"/>
      <c r="C9" s="68" t="s">
        <v>484</v>
      </c>
      <c r="D9" s="68" t="s">
        <v>473</v>
      </c>
      <c r="E9" s="68"/>
      <c r="F9" s="68"/>
      <c r="G9" s="68"/>
      <c r="H9" s="68"/>
      <c r="I9" s="196" t="s">
        <v>757</v>
      </c>
      <c r="J9" s="196" t="s">
        <v>761</v>
      </c>
      <c r="K9" s="109"/>
      <c r="L9"/>
    </row>
    <row r="10" spans="2:12" ht="15.75" customHeight="1">
      <c r="B10" s="46"/>
      <c r="C10" s="68" t="s">
        <v>485</v>
      </c>
      <c r="D10" s="68" t="s">
        <v>1128</v>
      </c>
      <c r="E10" s="68"/>
      <c r="F10" s="68"/>
      <c r="G10" s="68"/>
      <c r="H10" s="68"/>
      <c r="I10" s="199"/>
      <c r="J10" s="197"/>
      <c r="K10" s="109"/>
      <c r="L10"/>
    </row>
    <row r="11" spans="2:12" ht="15.75" customHeight="1">
      <c r="B11" s="46"/>
      <c r="C11" s="68" t="s">
        <v>486</v>
      </c>
      <c r="D11" s="68" t="s">
        <v>1129</v>
      </c>
      <c r="E11" s="68"/>
      <c r="F11" s="68"/>
      <c r="G11" s="68"/>
      <c r="H11" s="68"/>
      <c r="I11" s="199"/>
      <c r="J11" s="197"/>
      <c r="K11" s="109"/>
      <c r="L11"/>
    </row>
    <row r="12" spans="2:12" ht="15.75" customHeight="1">
      <c r="B12" s="46"/>
      <c r="C12" s="68" t="s">
        <v>487</v>
      </c>
      <c r="D12" s="193" t="s">
        <v>474</v>
      </c>
      <c r="E12" s="68"/>
      <c r="F12" s="68"/>
      <c r="G12" s="193" t="s">
        <v>456</v>
      </c>
      <c r="H12" s="106" t="s">
        <v>514</v>
      </c>
      <c r="I12" s="200"/>
      <c r="J12" s="198"/>
      <c r="K12" s="109"/>
      <c r="L12"/>
    </row>
    <row r="13" spans="2:12" s="58" customFormat="1" ht="15.75" customHeight="1">
      <c r="B13" s="63" t="s">
        <v>459</v>
      </c>
      <c r="C13" s="64"/>
      <c r="D13" s="64"/>
      <c r="E13" s="64"/>
      <c r="F13" s="64"/>
      <c r="G13" s="64"/>
      <c r="H13" s="64"/>
      <c r="I13" s="65"/>
      <c r="J13" s="65"/>
      <c r="K13" s="64"/>
      <c r="L13" s="62"/>
    </row>
    <row r="14" spans="2:12" ht="15.75" customHeight="1">
      <c r="B14" s="46"/>
      <c r="C14" s="47" t="s">
        <v>460</v>
      </c>
      <c r="D14" s="47" t="s">
        <v>476</v>
      </c>
      <c r="E14" s="47"/>
      <c r="F14" s="47"/>
      <c r="G14" s="47"/>
      <c r="H14" s="47"/>
      <c r="I14" s="48"/>
      <c r="J14" s="48" t="s">
        <v>763</v>
      </c>
      <c r="K14" s="110" t="s">
        <v>764</v>
      </c>
      <c r="L14"/>
    </row>
    <row r="15" spans="2:12" ht="15.75" customHeight="1">
      <c r="B15" s="46"/>
      <c r="C15" s="68" t="s">
        <v>515</v>
      </c>
      <c r="D15" s="68" t="s">
        <v>516</v>
      </c>
      <c r="E15" s="68"/>
      <c r="F15" s="68"/>
      <c r="G15" s="68"/>
      <c r="H15" s="68"/>
      <c r="I15" s="69"/>
      <c r="J15" s="69" t="s">
        <v>753</v>
      </c>
      <c r="K15" s="47" t="s">
        <v>765</v>
      </c>
      <c r="L15"/>
    </row>
    <row r="16" spans="2:12" ht="15.75" customHeight="1">
      <c r="B16" s="46"/>
      <c r="C16" s="68" t="s">
        <v>495</v>
      </c>
      <c r="D16" s="68" t="s">
        <v>517</v>
      </c>
      <c r="E16" s="68"/>
      <c r="F16" s="68"/>
      <c r="G16" s="68"/>
      <c r="H16" s="68"/>
      <c r="I16" s="69"/>
      <c r="J16" s="69" t="s">
        <v>752</v>
      </c>
      <c r="K16" s="47"/>
      <c r="L16"/>
    </row>
    <row r="17" spans="2:12" ht="15.75" customHeight="1">
      <c r="B17" s="46"/>
      <c r="C17" s="68" t="s">
        <v>494</v>
      </c>
      <c r="D17" s="68" t="s">
        <v>518</v>
      </c>
      <c r="E17" s="68" t="s">
        <v>747</v>
      </c>
      <c r="F17" s="68"/>
      <c r="G17" s="68"/>
      <c r="H17" s="68"/>
      <c r="I17" s="69"/>
      <c r="J17" s="69" t="s">
        <v>519</v>
      </c>
      <c r="K17" s="47"/>
      <c r="L17"/>
    </row>
    <row r="18" spans="2:12" ht="15.75" customHeight="1">
      <c r="B18" s="46"/>
      <c r="C18" s="68" t="s">
        <v>496</v>
      </c>
      <c r="D18" s="68"/>
      <c r="E18" s="68"/>
      <c r="F18" s="68"/>
      <c r="G18" s="68"/>
      <c r="H18" s="68"/>
      <c r="I18" s="69"/>
      <c r="J18" s="69"/>
      <c r="K18" s="47"/>
      <c r="L18"/>
    </row>
    <row r="19" spans="2:12" ht="15.75" customHeight="1">
      <c r="B19" s="46"/>
      <c r="C19" s="68" t="s">
        <v>461</v>
      </c>
      <c r="D19" s="68"/>
      <c r="E19" s="68"/>
      <c r="F19" s="68"/>
      <c r="G19" s="68"/>
      <c r="H19" s="68"/>
      <c r="I19" s="69"/>
      <c r="J19" s="69"/>
      <c r="K19" s="47"/>
      <c r="L19"/>
    </row>
    <row r="20" spans="2:12" ht="15.75" customHeight="1">
      <c r="B20" s="46"/>
      <c r="C20" s="68" t="s">
        <v>493</v>
      </c>
      <c r="D20" s="68"/>
      <c r="E20" s="68"/>
      <c r="F20" s="68"/>
      <c r="G20" s="68"/>
      <c r="H20" s="68"/>
      <c r="I20" s="69"/>
      <c r="J20" s="69"/>
      <c r="K20" s="47"/>
      <c r="L20"/>
    </row>
    <row r="21" spans="2:12" ht="15.75" customHeight="1">
      <c r="B21" s="46"/>
      <c r="C21" s="68" t="s">
        <v>492</v>
      </c>
      <c r="D21" s="68" t="s">
        <v>748</v>
      </c>
      <c r="E21" s="68"/>
      <c r="F21" s="68"/>
      <c r="G21" s="68"/>
      <c r="H21" s="68"/>
      <c r="I21" s="69"/>
      <c r="J21" s="69" t="s">
        <v>750</v>
      </c>
      <c r="K21" s="47"/>
      <c r="L21"/>
    </row>
    <row r="22" spans="2:12" ht="15.75" customHeight="1">
      <c r="B22" s="46"/>
      <c r="C22" s="68" t="s">
        <v>491</v>
      </c>
      <c r="D22" s="68" t="s">
        <v>749</v>
      </c>
      <c r="E22" s="68"/>
      <c r="F22" s="68"/>
      <c r="G22" s="68"/>
      <c r="H22" s="68"/>
      <c r="I22" s="69"/>
      <c r="J22" s="69" t="s">
        <v>751</v>
      </c>
      <c r="K22" s="47"/>
      <c r="L22"/>
    </row>
    <row r="23" spans="2:12" ht="15.75" customHeight="1">
      <c r="B23" s="46"/>
      <c r="C23" s="68" t="s">
        <v>462</v>
      </c>
      <c r="D23" s="68" t="s">
        <v>745</v>
      </c>
      <c r="E23" s="68"/>
      <c r="F23" s="68"/>
      <c r="G23" s="68"/>
      <c r="H23" s="68"/>
      <c r="I23" s="69"/>
      <c r="J23" s="69" t="s">
        <v>767</v>
      </c>
      <c r="K23" s="47" t="s">
        <v>766</v>
      </c>
      <c r="L23"/>
    </row>
    <row r="24" spans="2:12" ht="15.75" customHeight="1">
      <c r="B24" s="46"/>
      <c r="C24" s="68" t="s">
        <v>464</v>
      </c>
      <c r="D24" s="68" t="s">
        <v>746</v>
      </c>
      <c r="E24" s="68"/>
      <c r="F24" s="68"/>
      <c r="G24" s="68"/>
      <c r="H24" s="68"/>
      <c r="I24" s="69"/>
      <c r="J24" s="111" t="s">
        <v>768</v>
      </c>
      <c r="K24" s="47"/>
      <c r="L24"/>
    </row>
    <row r="25" spans="2:12" ht="15.75" customHeight="1">
      <c r="B25" s="46"/>
      <c r="C25" s="68" t="s">
        <v>465</v>
      </c>
      <c r="D25" s="68"/>
      <c r="E25" s="68"/>
      <c r="F25" s="68"/>
      <c r="G25" s="68"/>
      <c r="H25" s="68"/>
      <c r="I25" s="69"/>
      <c r="J25" s="69"/>
      <c r="K25" s="47"/>
      <c r="L25"/>
    </row>
    <row r="26" spans="2:12" ht="15.75" customHeight="1">
      <c r="B26" s="46"/>
      <c r="C26" s="68" t="s">
        <v>466</v>
      </c>
      <c r="D26" s="68"/>
      <c r="E26" s="68"/>
      <c r="F26" s="68"/>
      <c r="G26" s="68"/>
      <c r="H26" s="68"/>
      <c r="I26" s="69"/>
      <c r="J26" s="69"/>
      <c r="K26" s="47"/>
      <c r="L26"/>
    </row>
    <row r="27" spans="2:12" ht="15.75" customHeight="1">
      <c r="B27" s="46"/>
      <c r="C27" s="68" t="s">
        <v>467</v>
      </c>
      <c r="D27" s="68"/>
      <c r="E27" s="68"/>
      <c r="F27" s="68"/>
      <c r="G27" s="68"/>
      <c r="H27" s="68"/>
      <c r="I27" s="69"/>
      <c r="J27" s="69"/>
      <c r="K27" s="47"/>
      <c r="L27"/>
    </row>
    <row r="28" spans="2:12" ht="15.75" customHeight="1">
      <c r="B28" s="46"/>
      <c r="C28" s="68" t="s">
        <v>468</v>
      </c>
      <c r="D28" s="68"/>
      <c r="E28" s="68"/>
      <c r="F28" s="68"/>
      <c r="G28" s="68"/>
      <c r="H28" s="68"/>
      <c r="I28" s="69"/>
      <c r="J28" s="69"/>
      <c r="K28" s="47"/>
      <c r="L28"/>
    </row>
    <row r="29" spans="2:12" ht="15.75" customHeight="1">
      <c r="B29" s="46"/>
      <c r="C29" s="68" t="s">
        <v>469</v>
      </c>
      <c r="D29" s="68"/>
      <c r="E29" s="68"/>
      <c r="F29" s="68"/>
      <c r="G29" s="68"/>
      <c r="H29" s="68"/>
      <c r="I29" s="69"/>
      <c r="J29" s="69"/>
      <c r="K29" s="47"/>
      <c r="L29"/>
    </row>
    <row r="30" spans="2:12" ht="15.75" customHeight="1">
      <c r="B30" s="55"/>
      <c r="C30" s="56" t="s">
        <v>463</v>
      </c>
      <c r="D30" s="56"/>
      <c r="E30" s="56"/>
      <c r="F30" s="56"/>
      <c r="G30" s="56"/>
      <c r="H30" s="56"/>
      <c r="I30" s="57"/>
      <c r="J30" s="57"/>
      <c r="K30" s="47"/>
      <c r="L30"/>
    </row>
    <row r="31" spans="2:12" s="58" customFormat="1" ht="15.75" customHeight="1">
      <c r="B31" s="63" t="s">
        <v>477</v>
      </c>
      <c r="C31" s="64"/>
      <c r="D31" s="64"/>
      <c r="E31" s="64"/>
      <c r="F31" s="64"/>
      <c r="G31" s="64"/>
      <c r="H31" s="64"/>
      <c r="I31" s="65"/>
      <c r="J31" s="65"/>
      <c r="K31" s="64"/>
      <c r="L31" s="62"/>
    </row>
    <row r="32" spans="2:12" s="58" customFormat="1" ht="15.75" customHeight="1">
      <c r="B32" s="63"/>
      <c r="C32" s="66" t="s">
        <v>497</v>
      </c>
      <c r="D32" s="71" t="s">
        <v>498</v>
      </c>
      <c r="E32" s="64"/>
      <c r="F32" s="64"/>
      <c r="G32" s="64"/>
      <c r="H32" s="64"/>
      <c r="I32" s="70"/>
      <c r="J32" s="70"/>
      <c r="K32" s="71"/>
      <c r="L32" s="62"/>
    </row>
    <row r="33" spans="1:12" ht="15.75" customHeight="1">
      <c r="B33" s="46"/>
      <c r="C33" s="66" t="s">
        <v>478</v>
      </c>
      <c r="D33" s="66" t="s">
        <v>402</v>
      </c>
      <c r="E33" s="66"/>
      <c r="F33" s="66"/>
      <c r="G33" s="66"/>
      <c r="H33" s="66"/>
      <c r="I33" s="67"/>
      <c r="J33" s="67"/>
      <c r="K33" s="47"/>
      <c r="L33"/>
    </row>
    <row r="34" spans="1:12" ht="15.75" customHeight="1" thickBot="1">
      <c r="B34" s="49"/>
      <c r="C34" s="50" t="s">
        <v>454</v>
      </c>
      <c r="D34" s="50" t="s">
        <v>769</v>
      </c>
      <c r="E34" s="50"/>
      <c r="F34" s="50"/>
      <c r="G34" s="50"/>
      <c r="H34" s="50"/>
      <c r="I34" s="51"/>
      <c r="J34" s="51"/>
      <c r="K34" s="47" t="s">
        <v>770</v>
      </c>
      <c r="L34"/>
    </row>
    <row r="35" spans="1:12" ht="15.75" customHeight="1">
      <c r="A35" s="9" t="s">
        <v>771</v>
      </c>
    </row>
    <row r="36" spans="1:12" customFormat="1" ht="14.4">
      <c r="B36" t="s">
        <v>772</v>
      </c>
    </row>
    <row r="37" spans="1:12" customFormat="1" ht="14.4">
      <c r="B37" t="s">
        <v>773</v>
      </c>
    </row>
    <row r="38" spans="1:12" ht="15.75" customHeight="1">
      <c r="B38" s="9" t="s">
        <v>774</v>
      </c>
    </row>
  </sheetData>
  <mergeCells count="4">
    <mergeCell ref="J3:J5"/>
    <mergeCell ref="J9:J12"/>
    <mergeCell ref="I3:I5"/>
    <mergeCell ref="I9:I12"/>
  </mergeCells>
  <pageMargins left="0.7" right="0.7" top="0.75" bottom="0.75" header="0.3" footer="0.3"/>
  <pageSetup scale="83" orientation="landscape" r:id="rId1"/>
  <headerFooter>
    <oddHeader>&amp;L&amp;F/&amp;A&amp;R&amp;P/&amp;N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2"/>
  <sheetViews>
    <sheetView topLeftCell="A37" workbookViewId="0">
      <selection activeCell="K20" sqref="K20"/>
    </sheetView>
  </sheetViews>
  <sheetFormatPr defaultRowHeight="14.4"/>
  <cols>
    <col min="7" max="10" width="10.33203125" customWidth="1"/>
    <col min="13" max="13" width="13" customWidth="1"/>
    <col min="14" max="14" width="14.44140625" customWidth="1"/>
    <col min="15" max="15" width="13.77734375" customWidth="1"/>
    <col min="16" max="16" width="15.109375" customWidth="1"/>
    <col min="17" max="18" width="2.6640625" customWidth="1"/>
    <col min="20" max="20" width="25.77734375" customWidth="1"/>
  </cols>
  <sheetData>
    <row r="1" spans="1:16">
      <c r="A1" t="s">
        <v>810</v>
      </c>
    </row>
    <row r="2" spans="1:16">
      <c r="C2" t="s">
        <v>811</v>
      </c>
      <c r="I2" s="76" t="s">
        <v>802</v>
      </c>
      <c r="J2" s="78"/>
      <c r="O2" t="s">
        <v>815</v>
      </c>
    </row>
    <row r="3" spans="1:16">
      <c r="C3" t="s">
        <v>812</v>
      </c>
      <c r="I3" s="36" t="s">
        <v>795</v>
      </c>
      <c r="J3" s="37" t="s">
        <v>803</v>
      </c>
      <c r="O3" t="s">
        <v>816</v>
      </c>
    </row>
    <row r="4" spans="1:16">
      <c r="C4" t="s">
        <v>813</v>
      </c>
      <c r="I4" s="36" t="s">
        <v>796</v>
      </c>
      <c r="J4" s="37" t="s">
        <v>804</v>
      </c>
      <c r="K4" t="s">
        <v>820</v>
      </c>
      <c r="O4" t="s">
        <v>817</v>
      </c>
    </row>
    <row r="5" spans="1:16">
      <c r="I5" s="36" t="s">
        <v>797</v>
      </c>
      <c r="J5" s="37" t="s">
        <v>805</v>
      </c>
      <c r="O5" t="s">
        <v>818</v>
      </c>
    </row>
    <row r="6" spans="1:16">
      <c r="I6" s="36" t="s">
        <v>798</v>
      </c>
      <c r="J6" s="37" t="s">
        <v>806</v>
      </c>
      <c r="O6" t="s">
        <v>819</v>
      </c>
    </row>
    <row r="7" spans="1:16">
      <c r="I7" s="36" t="s">
        <v>799</v>
      </c>
      <c r="J7" s="37" t="s">
        <v>807</v>
      </c>
      <c r="K7" t="s">
        <v>821</v>
      </c>
      <c r="O7" t="s">
        <v>639</v>
      </c>
    </row>
    <row r="8" spans="1:16">
      <c r="I8" s="36" t="s">
        <v>800</v>
      </c>
      <c r="J8" s="37" t="s">
        <v>808</v>
      </c>
      <c r="K8" t="s">
        <v>822</v>
      </c>
    </row>
    <row r="9" spans="1:16">
      <c r="I9" s="38" t="s">
        <v>801</v>
      </c>
      <c r="J9" s="39" t="s">
        <v>809</v>
      </c>
    </row>
    <row r="10" spans="1:16" ht="16.8" customHeight="1"/>
    <row r="12" spans="1:16" ht="18" customHeight="1">
      <c r="A12" s="141" t="s">
        <v>786</v>
      </c>
      <c r="B12" s="141" t="s">
        <v>826</v>
      </c>
      <c r="C12" s="141" t="s">
        <v>794</v>
      </c>
      <c r="D12" s="141" t="s">
        <v>784</v>
      </c>
      <c r="E12" s="141" t="s">
        <v>915</v>
      </c>
      <c r="F12" s="141" t="s">
        <v>791</v>
      </c>
      <c r="G12" s="141" t="s">
        <v>787</v>
      </c>
      <c r="H12" s="141" t="s">
        <v>788</v>
      </c>
      <c r="I12" s="141" t="s">
        <v>789</v>
      </c>
      <c r="J12" s="141" t="s">
        <v>790</v>
      </c>
      <c r="K12" s="141" t="s">
        <v>792</v>
      </c>
      <c r="L12" s="141" t="s">
        <v>793</v>
      </c>
      <c r="M12" s="141" t="s">
        <v>823</v>
      </c>
      <c r="N12" s="141" t="s">
        <v>824</v>
      </c>
      <c r="O12" s="141" t="s">
        <v>825</v>
      </c>
      <c r="P12" s="141" t="s">
        <v>814</v>
      </c>
    </row>
    <row r="13" spans="1:16" ht="18" customHeight="1">
      <c r="A13" s="142"/>
      <c r="B13" s="142">
        <v>1</v>
      </c>
      <c r="C13" s="142" t="s">
        <v>797</v>
      </c>
      <c r="D13" s="142" t="s">
        <v>785</v>
      </c>
      <c r="E13" s="142"/>
      <c r="F13" s="142" t="s">
        <v>827</v>
      </c>
      <c r="G13" s="142"/>
      <c r="H13" s="142" t="s">
        <v>829</v>
      </c>
      <c r="I13" s="142"/>
      <c r="J13" s="142"/>
      <c r="K13" s="142"/>
      <c r="L13" s="142"/>
      <c r="M13" s="142"/>
      <c r="N13" s="142"/>
      <c r="O13" s="142"/>
      <c r="P13" s="142"/>
    </row>
    <row r="14" spans="1:16" ht="18" customHeight="1">
      <c r="A14" s="142"/>
      <c r="B14" s="142">
        <v>2</v>
      </c>
      <c r="C14" s="142"/>
      <c r="D14" s="142"/>
      <c r="E14" s="142"/>
      <c r="F14" s="142" t="s">
        <v>828</v>
      </c>
      <c r="G14" s="142"/>
      <c r="H14" s="142" t="s">
        <v>830</v>
      </c>
      <c r="I14" s="142" t="s">
        <v>831</v>
      </c>
      <c r="J14" s="142"/>
      <c r="K14" s="142"/>
      <c r="L14" s="142"/>
      <c r="M14" s="142"/>
      <c r="N14" s="142"/>
      <c r="O14" s="142"/>
      <c r="P14" s="142"/>
    </row>
    <row r="15" spans="1:16" ht="18" customHeight="1">
      <c r="A15" s="142"/>
      <c r="B15" s="142">
        <v>3</v>
      </c>
      <c r="C15" s="142"/>
      <c r="D15" s="142"/>
      <c r="E15" s="142"/>
      <c r="F15" s="142" t="s">
        <v>832</v>
      </c>
      <c r="G15" s="142"/>
      <c r="H15" s="142" t="s">
        <v>830</v>
      </c>
      <c r="I15" s="142" t="s">
        <v>833</v>
      </c>
      <c r="J15" s="142"/>
      <c r="K15" s="142"/>
      <c r="L15" s="142"/>
      <c r="M15" s="142"/>
      <c r="N15" s="142"/>
      <c r="O15" s="142"/>
      <c r="P15" s="142"/>
    </row>
    <row r="16" spans="1:16" ht="18" customHeight="1">
      <c r="A16" s="142"/>
      <c r="B16" s="142">
        <v>4</v>
      </c>
      <c r="C16" s="142"/>
      <c r="D16" s="142"/>
      <c r="E16" s="142"/>
      <c r="F16" s="142" t="s">
        <v>834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</row>
    <row r="17" spans="1:16" ht="18" customHeight="1">
      <c r="A17" s="142"/>
      <c r="B17" s="142">
        <v>5</v>
      </c>
      <c r="C17" s="142"/>
      <c r="D17" s="142"/>
      <c r="E17" s="142"/>
      <c r="F17" s="142" t="s">
        <v>835</v>
      </c>
      <c r="G17" s="142"/>
      <c r="H17" s="142" t="s">
        <v>836</v>
      </c>
      <c r="I17" s="142"/>
      <c r="J17" s="142"/>
      <c r="K17" s="142"/>
      <c r="L17" s="142"/>
      <c r="M17" s="142"/>
      <c r="N17" s="142"/>
      <c r="O17" s="142"/>
      <c r="P17" s="142"/>
    </row>
    <row r="18" spans="1:16" ht="18" customHeight="1">
      <c r="A18" s="142"/>
      <c r="B18" s="142">
        <v>6</v>
      </c>
      <c r="C18" s="142"/>
      <c r="D18" s="142"/>
      <c r="E18" s="142"/>
      <c r="F18" s="142" t="s">
        <v>837</v>
      </c>
      <c r="G18" s="142"/>
      <c r="H18" s="142" t="s">
        <v>838</v>
      </c>
      <c r="I18" s="142"/>
      <c r="J18" s="142"/>
      <c r="K18" s="142"/>
      <c r="L18" s="142"/>
      <c r="M18" s="142"/>
      <c r="N18" s="142"/>
      <c r="O18" s="142"/>
      <c r="P18" s="142"/>
    </row>
    <row r="19" spans="1:16" ht="18" customHeight="1">
      <c r="A19" s="142"/>
      <c r="B19" s="142">
        <v>7</v>
      </c>
      <c r="C19" s="142"/>
      <c r="D19" s="142"/>
      <c r="E19" s="142"/>
      <c r="F19" s="142" t="s">
        <v>839</v>
      </c>
      <c r="G19" s="142"/>
      <c r="H19" s="142" t="s">
        <v>840</v>
      </c>
      <c r="I19" s="142"/>
      <c r="J19" s="142"/>
      <c r="K19" s="142"/>
      <c r="L19" s="142"/>
      <c r="M19" s="142"/>
      <c r="N19" s="142"/>
      <c r="O19" s="142"/>
      <c r="P19" s="142"/>
    </row>
    <row r="20" spans="1:16" ht="18" customHeight="1">
      <c r="A20" s="142"/>
      <c r="B20" s="142">
        <v>8</v>
      </c>
      <c r="C20" s="142"/>
      <c r="D20" s="142"/>
      <c r="E20" s="142"/>
      <c r="F20" s="142" t="s">
        <v>841</v>
      </c>
      <c r="G20" s="142"/>
      <c r="H20" s="142" t="s">
        <v>842</v>
      </c>
      <c r="I20" s="142"/>
      <c r="J20" s="142"/>
      <c r="K20" s="142"/>
      <c r="L20" s="142"/>
      <c r="M20" s="142"/>
      <c r="N20" s="142"/>
      <c r="O20" s="142"/>
      <c r="P20" s="142"/>
    </row>
    <row r="21" spans="1:16" ht="18" customHeight="1">
      <c r="A21" s="142"/>
      <c r="B21" s="142">
        <v>9</v>
      </c>
      <c r="C21" s="142"/>
      <c r="D21" s="142"/>
      <c r="E21" s="142"/>
      <c r="F21" s="142" t="s">
        <v>843</v>
      </c>
      <c r="G21" s="142"/>
      <c r="H21" s="142" t="s">
        <v>844</v>
      </c>
      <c r="I21" s="142"/>
      <c r="J21" s="142"/>
      <c r="K21" s="142"/>
      <c r="L21" s="142"/>
      <c r="M21" s="142"/>
      <c r="N21" s="142"/>
      <c r="O21" s="142"/>
      <c r="P21" s="142"/>
    </row>
    <row r="22" spans="1:16" ht="18" customHeight="1">
      <c r="A22" s="142"/>
      <c r="B22" s="142">
        <v>10</v>
      </c>
      <c r="C22" s="142"/>
      <c r="D22" s="142"/>
      <c r="E22" s="142"/>
      <c r="F22" s="142" t="s">
        <v>845</v>
      </c>
      <c r="G22" s="142"/>
      <c r="H22" s="142" t="s">
        <v>846</v>
      </c>
      <c r="I22" s="142"/>
      <c r="J22" s="142"/>
      <c r="K22" s="142"/>
      <c r="L22" s="142"/>
      <c r="M22" s="142"/>
      <c r="N22" s="142"/>
      <c r="O22" s="142"/>
      <c r="P22" s="142"/>
    </row>
    <row r="23" spans="1:16" ht="18" customHeight="1">
      <c r="A23" s="142"/>
      <c r="B23" s="142">
        <v>11</v>
      </c>
      <c r="C23" s="142"/>
      <c r="D23" s="142"/>
      <c r="E23" s="142"/>
      <c r="F23" s="142" t="s">
        <v>847</v>
      </c>
      <c r="G23" s="142"/>
      <c r="H23" s="142" t="s">
        <v>848</v>
      </c>
      <c r="I23" s="142"/>
      <c r="J23" s="142"/>
      <c r="K23" s="142"/>
      <c r="L23" s="142"/>
      <c r="M23" s="142"/>
      <c r="N23" s="142"/>
      <c r="O23" s="142"/>
      <c r="P23" s="142"/>
    </row>
    <row r="24" spans="1:16" ht="18" customHeight="1">
      <c r="A24" s="142"/>
      <c r="B24" s="142">
        <v>12</v>
      </c>
      <c r="C24" s="142"/>
      <c r="D24" s="142" t="s">
        <v>850</v>
      </c>
      <c r="E24" s="142"/>
      <c r="F24" s="142" t="s">
        <v>849</v>
      </c>
      <c r="G24" s="142"/>
      <c r="H24" s="142" t="s">
        <v>851</v>
      </c>
      <c r="I24" s="142"/>
      <c r="J24" s="142"/>
      <c r="K24" s="142"/>
      <c r="L24" s="142"/>
      <c r="M24" s="142"/>
      <c r="N24" s="142"/>
      <c r="O24" s="142"/>
      <c r="P24" s="142"/>
    </row>
    <row r="25" spans="1:16" ht="18" customHeight="1">
      <c r="A25" s="142"/>
      <c r="B25" s="142">
        <v>13</v>
      </c>
      <c r="C25" s="142"/>
      <c r="D25" s="142"/>
      <c r="E25" s="142"/>
      <c r="F25" s="142" t="s">
        <v>852</v>
      </c>
      <c r="G25" s="142"/>
      <c r="H25" s="142"/>
      <c r="I25" s="142"/>
      <c r="J25" s="142"/>
      <c r="K25" s="142"/>
      <c r="L25" s="142"/>
      <c r="M25" s="142"/>
      <c r="N25" s="142"/>
      <c r="O25" s="142"/>
      <c r="P25" s="142"/>
    </row>
    <row r="26" spans="1:16" ht="18" customHeight="1">
      <c r="A26" s="142"/>
      <c r="B26" s="142">
        <v>14</v>
      </c>
      <c r="C26" s="142"/>
      <c r="D26" s="142"/>
      <c r="E26" s="142"/>
      <c r="F26" s="142" t="s">
        <v>853</v>
      </c>
      <c r="G26" s="142"/>
      <c r="H26" s="142" t="s">
        <v>854</v>
      </c>
      <c r="I26" s="142"/>
      <c r="J26" s="142"/>
      <c r="K26" s="142"/>
      <c r="L26" s="142"/>
      <c r="M26" s="142"/>
      <c r="N26" s="142"/>
      <c r="O26" s="142"/>
      <c r="P26" s="142"/>
    </row>
    <row r="27" spans="1:16" ht="18" customHeight="1">
      <c r="A27" s="142"/>
      <c r="B27" s="142">
        <v>15</v>
      </c>
      <c r="C27" s="142"/>
      <c r="D27" s="142" t="s">
        <v>857</v>
      </c>
      <c r="E27" s="142"/>
      <c r="F27" s="142" t="s">
        <v>855</v>
      </c>
      <c r="G27" s="142"/>
      <c r="H27" s="142" t="s">
        <v>856</v>
      </c>
      <c r="I27" s="142"/>
      <c r="J27" s="142"/>
      <c r="K27" s="142"/>
      <c r="L27" s="142"/>
      <c r="M27" s="142"/>
      <c r="N27" s="142"/>
      <c r="O27" s="142"/>
      <c r="P27" s="142"/>
    </row>
    <row r="28" spans="1:16" ht="18" customHeight="1">
      <c r="A28" s="142"/>
      <c r="B28" s="142">
        <v>16</v>
      </c>
      <c r="C28" s="142"/>
      <c r="D28" s="142" t="s">
        <v>903</v>
      </c>
      <c r="E28" s="142"/>
      <c r="F28" s="142" t="s">
        <v>904</v>
      </c>
      <c r="G28" s="142"/>
      <c r="H28" s="142" t="s">
        <v>905</v>
      </c>
      <c r="I28" s="142"/>
      <c r="J28" s="142"/>
      <c r="K28" s="142"/>
      <c r="L28" s="142"/>
      <c r="M28" s="142"/>
      <c r="N28" s="142"/>
      <c r="O28" s="142"/>
      <c r="P28" s="142"/>
    </row>
    <row r="29" spans="1:16" ht="18" customHeight="1">
      <c r="A29" s="142"/>
      <c r="B29" s="142">
        <v>17</v>
      </c>
      <c r="C29" s="142"/>
      <c r="D29" s="142"/>
      <c r="E29" s="142"/>
      <c r="F29" s="142" t="s">
        <v>906</v>
      </c>
      <c r="G29" s="142"/>
      <c r="H29" s="142" t="s">
        <v>907</v>
      </c>
      <c r="I29" s="142"/>
      <c r="J29" s="142"/>
      <c r="K29" s="142"/>
      <c r="L29" s="142"/>
      <c r="M29" s="142"/>
      <c r="N29" s="142"/>
      <c r="O29" s="142"/>
      <c r="P29" s="142"/>
    </row>
    <row r="30" spans="1:16" ht="18" customHeight="1">
      <c r="A30" s="142"/>
      <c r="B30" s="142">
        <v>18</v>
      </c>
      <c r="C30" s="142"/>
      <c r="D30" s="142"/>
      <c r="E30" s="142"/>
      <c r="F30" s="142" t="s">
        <v>908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</row>
    <row r="31" spans="1:16" ht="18" customHeight="1">
      <c r="A31" s="142"/>
      <c r="B31" s="142">
        <v>19</v>
      </c>
      <c r="C31" s="142"/>
      <c r="D31" s="142"/>
      <c r="E31" s="142"/>
      <c r="F31" s="142" t="s">
        <v>909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</row>
    <row r="32" spans="1:16" ht="18" customHeight="1">
      <c r="A32" s="142"/>
      <c r="B32" s="142">
        <v>20</v>
      </c>
      <c r="C32" s="142"/>
      <c r="D32" s="142"/>
      <c r="E32" s="142"/>
      <c r="F32" s="142" t="s">
        <v>910</v>
      </c>
      <c r="G32" s="142"/>
      <c r="H32" s="142"/>
      <c r="I32" s="142"/>
      <c r="J32" s="142"/>
      <c r="K32" s="142"/>
      <c r="L32" s="142"/>
      <c r="M32" s="142"/>
      <c r="N32" s="142"/>
      <c r="O32" s="142"/>
      <c r="P32" s="142"/>
    </row>
    <row r="33" spans="1:16" ht="18" customHeight="1">
      <c r="A33" s="142"/>
      <c r="B33" s="142">
        <v>21</v>
      </c>
      <c r="C33" s="142"/>
      <c r="D33" s="142"/>
      <c r="E33" s="142"/>
      <c r="F33" s="142" t="s">
        <v>911</v>
      </c>
      <c r="G33" s="142"/>
      <c r="H33" s="142"/>
      <c r="I33" s="142"/>
      <c r="J33" s="142"/>
      <c r="K33" s="142"/>
      <c r="L33" s="142"/>
      <c r="M33" s="142"/>
      <c r="N33" s="142"/>
      <c r="O33" s="142"/>
      <c r="P33" s="142"/>
    </row>
    <row r="34" spans="1:16" ht="18" customHeight="1">
      <c r="A34" s="142"/>
      <c r="B34" s="142">
        <v>22</v>
      </c>
      <c r="C34" s="142"/>
      <c r="D34" s="142"/>
      <c r="E34" s="142"/>
      <c r="F34" s="142" t="s">
        <v>912</v>
      </c>
      <c r="G34" s="142"/>
      <c r="H34" s="142"/>
      <c r="I34" s="142"/>
      <c r="J34" s="142"/>
      <c r="K34" s="142"/>
      <c r="L34" s="142"/>
      <c r="M34" s="142"/>
      <c r="N34" s="142"/>
      <c r="O34" s="142"/>
      <c r="P34" s="142"/>
    </row>
    <row r="35" spans="1:16" ht="18" customHeight="1">
      <c r="A35" s="142"/>
      <c r="B35" s="142">
        <v>23</v>
      </c>
      <c r="C35" s="142"/>
      <c r="D35" s="142"/>
      <c r="E35" s="142"/>
      <c r="F35" s="142" t="s">
        <v>913</v>
      </c>
      <c r="G35" s="142"/>
      <c r="H35" s="142" t="s">
        <v>914</v>
      </c>
      <c r="I35" s="142"/>
      <c r="J35" s="142"/>
      <c r="K35" s="142"/>
      <c r="L35" s="142"/>
      <c r="M35" s="142"/>
      <c r="N35" s="142"/>
      <c r="O35" s="142"/>
      <c r="P35" s="142"/>
    </row>
    <row r="36" spans="1:16" ht="18" customHeight="1">
      <c r="A36" s="142"/>
      <c r="B36" s="142">
        <v>24</v>
      </c>
      <c r="C36" s="142"/>
      <c r="D36" s="142"/>
      <c r="E36" s="142"/>
      <c r="F36" s="142" t="s">
        <v>916</v>
      </c>
      <c r="G36" s="142"/>
      <c r="H36" s="142"/>
      <c r="I36" s="142"/>
      <c r="J36" s="142"/>
      <c r="K36" s="142"/>
      <c r="L36" s="142"/>
      <c r="M36" s="142"/>
      <c r="N36" s="142"/>
      <c r="O36" s="142"/>
      <c r="P36" s="142"/>
    </row>
    <row r="37" spans="1:16" ht="18" customHeight="1">
      <c r="A37" s="142"/>
      <c r="B37" s="142">
        <v>25</v>
      </c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</row>
    <row r="38" spans="1:16" ht="18" customHeight="1">
      <c r="A38" s="142"/>
      <c r="B38" s="142">
        <v>26</v>
      </c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</row>
    <row r="39" spans="1:16" ht="18" customHeight="1">
      <c r="A39" s="142"/>
      <c r="B39" s="142">
        <v>27</v>
      </c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</row>
    <row r="40" spans="1:16" ht="18" customHeight="1">
      <c r="A40" s="142"/>
      <c r="B40" s="142">
        <v>28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</row>
    <row r="41" spans="1:16" ht="18" customHeight="1">
      <c r="A41" s="142"/>
      <c r="B41" s="142">
        <v>29</v>
      </c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</row>
    <row r="42" spans="1:16" ht="18" customHeight="1">
      <c r="A42" s="142"/>
      <c r="B42" s="142">
        <v>30</v>
      </c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</row>
    <row r="43" spans="1:16" ht="18" customHeight="1">
      <c r="A43" s="142"/>
      <c r="B43" s="142">
        <v>31</v>
      </c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</row>
    <row r="44" spans="1:16" ht="18" customHeight="1">
      <c r="A44" s="142"/>
      <c r="B44" s="142">
        <v>32</v>
      </c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</row>
    <row r="45" spans="1:16" ht="18" customHeight="1">
      <c r="A45" s="142"/>
      <c r="B45" s="142">
        <v>33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</row>
    <row r="46" spans="1:16" ht="18" customHeight="1">
      <c r="A46" s="142"/>
      <c r="B46" s="142">
        <v>34</v>
      </c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</row>
    <row r="47" spans="1:16" ht="18" customHeight="1">
      <c r="A47" s="142"/>
      <c r="B47" s="142">
        <v>35</v>
      </c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</row>
    <row r="48" spans="1:16" ht="18" customHeight="1">
      <c r="A48" s="142"/>
      <c r="B48" s="142">
        <v>36</v>
      </c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</row>
    <row r="49" spans="1:16" ht="18" customHeight="1">
      <c r="A49" s="142"/>
      <c r="B49" s="142">
        <v>37</v>
      </c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</row>
    <row r="50" spans="1:16" ht="18" customHeight="1">
      <c r="A50" s="142"/>
      <c r="B50" s="142">
        <v>38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</row>
    <row r="51" spans="1:16" ht="18" customHeight="1">
      <c r="A51" s="142"/>
      <c r="B51" s="142">
        <v>39</v>
      </c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</row>
    <row r="52" spans="1:16" ht="18" customHeight="1">
      <c r="A52" s="142"/>
      <c r="B52" s="142">
        <v>40</v>
      </c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</row>
    <row r="53" spans="1:16" ht="18" customHeight="1">
      <c r="A53" s="142"/>
      <c r="B53" s="142">
        <v>41</v>
      </c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</row>
    <row r="54" spans="1:16" ht="18" customHeight="1">
      <c r="A54" s="142"/>
      <c r="B54" s="142">
        <v>42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</row>
    <row r="55" spans="1:16" ht="18" customHeight="1">
      <c r="A55" s="142"/>
      <c r="B55" s="142">
        <v>43</v>
      </c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</row>
    <row r="56" spans="1:16" ht="18" customHeight="1">
      <c r="A56" s="142"/>
      <c r="B56" s="142">
        <v>44</v>
      </c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</row>
    <row r="57" spans="1:16" ht="18" customHeight="1">
      <c r="A57" s="142"/>
      <c r="B57" s="142">
        <v>45</v>
      </c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</row>
    <row r="58" spans="1:16" ht="18" customHeight="1">
      <c r="A58" s="142"/>
      <c r="B58" s="142">
        <v>46</v>
      </c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</row>
    <row r="59" spans="1:16" ht="18" customHeight="1">
      <c r="A59" s="142"/>
      <c r="B59" s="142">
        <v>47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</row>
    <row r="60" spans="1:16" ht="18" customHeight="1">
      <c r="A60" s="142"/>
      <c r="B60" s="142">
        <v>48</v>
      </c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</row>
    <row r="61" spans="1:16" ht="18" customHeight="1">
      <c r="A61" s="142"/>
      <c r="B61" s="142">
        <v>49</v>
      </c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</row>
    <row r="62" spans="1:16" ht="18" customHeight="1">
      <c r="A62" s="142"/>
      <c r="B62" s="142">
        <v>50</v>
      </c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</row>
    <row r="63" spans="1:16" ht="18" customHeight="1">
      <c r="A63" s="142"/>
      <c r="B63" s="142">
        <v>51</v>
      </c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</row>
    <row r="64" spans="1:16" ht="18" customHeight="1">
      <c r="A64" s="142"/>
      <c r="B64" s="142">
        <v>52</v>
      </c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</row>
    <row r="65" spans="1:16" ht="18" customHeight="1">
      <c r="A65" s="142"/>
      <c r="B65" s="142">
        <v>53</v>
      </c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</row>
    <row r="66" spans="1:16" ht="18" customHeight="1">
      <c r="A66" s="142"/>
      <c r="B66" s="142">
        <v>54</v>
      </c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</row>
    <row r="67" spans="1:16" ht="18" customHeight="1">
      <c r="A67" s="142"/>
      <c r="B67" s="142">
        <v>55</v>
      </c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</row>
    <row r="68" spans="1:16" ht="18" customHeight="1">
      <c r="A68" s="142"/>
      <c r="B68" s="142">
        <v>56</v>
      </c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</row>
    <row r="69" spans="1:16" ht="18" customHeight="1">
      <c r="A69" s="142"/>
      <c r="B69" s="142">
        <v>57</v>
      </c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</row>
    <row r="70" spans="1:16" ht="18" customHeight="1">
      <c r="A70" s="142"/>
      <c r="B70" s="142">
        <v>58</v>
      </c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</row>
    <row r="71" spans="1:16" ht="18" customHeight="1">
      <c r="A71" s="142"/>
      <c r="B71" s="142">
        <v>59</v>
      </c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</row>
    <row r="72" spans="1:16" ht="18" customHeight="1">
      <c r="A72" s="142"/>
      <c r="B72" s="142">
        <v>60</v>
      </c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</row>
    <row r="73" spans="1:16" ht="18" customHeight="1">
      <c r="A73" s="142"/>
      <c r="B73" s="142">
        <v>61</v>
      </c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</row>
    <row r="74" spans="1:16" ht="18" customHeight="1">
      <c r="A74" s="142"/>
      <c r="B74" s="142">
        <v>62</v>
      </c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</row>
    <row r="75" spans="1:16" ht="18" customHeight="1">
      <c r="A75" s="142"/>
      <c r="B75" s="142">
        <v>63</v>
      </c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</row>
    <row r="76" spans="1:16" ht="18" customHeight="1">
      <c r="A76" s="142"/>
      <c r="B76" s="142">
        <v>64</v>
      </c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</row>
    <row r="77" spans="1:16" ht="18" customHeight="1">
      <c r="A77" s="142"/>
      <c r="B77" s="142">
        <v>65</v>
      </c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</row>
    <row r="78" spans="1:16" ht="18" customHeight="1">
      <c r="A78" s="142"/>
      <c r="B78" s="142">
        <v>66</v>
      </c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</row>
    <row r="79" spans="1:16" ht="18" customHeight="1">
      <c r="A79" s="142"/>
      <c r="B79" s="142">
        <v>67</v>
      </c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</row>
    <row r="80" spans="1:16" ht="18" customHeight="1">
      <c r="A80" s="142"/>
      <c r="B80" s="142">
        <v>68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</row>
    <row r="81" spans="1:16" ht="18" customHeight="1">
      <c r="A81" s="142"/>
      <c r="B81" s="142">
        <v>69</v>
      </c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</row>
    <row r="82" spans="1:16" ht="18" customHeight="1">
      <c r="A82" s="142"/>
      <c r="B82" s="142">
        <v>70</v>
      </c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</row>
    <row r="83" spans="1:16" ht="18" customHeight="1">
      <c r="A83" s="142"/>
      <c r="B83" s="142">
        <v>71</v>
      </c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</row>
    <row r="84" spans="1:16" ht="18" customHeight="1">
      <c r="A84" s="142"/>
      <c r="B84" s="142">
        <v>72</v>
      </c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</row>
    <row r="85" spans="1:16" ht="18" customHeight="1">
      <c r="A85" s="142"/>
      <c r="B85" s="142">
        <v>73</v>
      </c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</row>
    <row r="86" spans="1:16" ht="18" customHeight="1">
      <c r="A86" s="142"/>
      <c r="B86" s="142">
        <v>74</v>
      </c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</row>
    <row r="87" spans="1:16" ht="18" customHeight="1">
      <c r="A87" s="142"/>
      <c r="B87" s="142">
        <v>75</v>
      </c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</row>
    <row r="88" spans="1:16" ht="18" customHeight="1">
      <c r="A88" s="142"/>
      <c r="B88" s="142">
        <v>76</v>
      </c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</row>
    <row r="89" spans="1:16" ht="18" customHeight="1">
      <c r="A89" s="142"/>
      <c r="B89" s="142">
        <v>77</v>
      </c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</row>
    <row r="90" spans="1:16" ht="18" customHeight="1">
      <c r="A90" s="142"/>
      <c r="B90" s="142">
        <v>78</v>
      </c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</row>
    <row r="91" spans="1:16" ht="18" customHeight="1">
      <c r="A91" s="142"/>
      <c r="B91" s="142">
        <v>79</v>
      </c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</row>
    <row r="92" spans="1:16" ht="18" customHeight="1">
      <c r="A92" s="142"/>
      <c r="B92" s="142">
        <v>80</v>
      </c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</row>
    <row r="93" spans="1:16" ht="18" customHeight="1">
      <c r="A93" s="142"/>
      <c r="B93" s="142">
        <v>81</v>
      </c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</row>
    <row r="94" spans="1:16" ht="18" customHeight="1">
      <c r="A94" s="142"/>
      <c r="B94" s="142">
        <v>82</v>
      </c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</row>
    <row r="95" spans="1:16" ht="18" customHeight="1">
      <c r="A95" s="142"/>
      <c r="B95" s="142">
        <v>83</v>
      </c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</row>
    <row r="96" spans="1:16" ht="18" customHeight="1">
      <c r="A96" s="142"/>
      <c r="B96" s="142">
        <v>84</v>
      </c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</row>
    <row r="97" spans="1:16" ht="18" customHeight="1">
      <c r="A97" s="142"/>
      <c r="B97" s="142">
        <v>85</v>
      </c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</row>
    <row r="98" spans="1:16" ht="18" customHeight="1">
      <c r="A98" s="142"/>
      <c r="B98" s="142">
        <v>86</v>
      </c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</row>
    <row r="99" spans="1:16" ht="18" customHeight="1">
      <c r="A99" s="142"/>
      <c r="B99" s="142">
        <v>87</v>
      </c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</row>
    <row r="100" spans="1:16" ht="18" customHeight="1">
      <c r="A100" s="142"/>
      <c r="B100" s="142">
        <v>88</v>
      </c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</row>
    <row r="101" spans="1:16" ht="18" customHeight="1">
      <c r="A101" s="142"/>
      <c r="B101" s="142">
        <v>89</v>
      </c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</row>
    <row r="102" spans="1:16" ht="18" customHeight="1">
      <c r="A102" s="142"/>
      <c r="B102" s="142">
        <v>90</v>
      </c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</row>
    <row r="103" spans="1:16" ht="18" customHeight="1">
      <c r="A103" s="142"/>
      <c r="B103" s="142">
        <v>91</v>
      </c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</row>
    <row r="104" spans="1:16" ht="18" customHeight="1">
      <c r="A104" s="142"/>
      <c r="B104" s="142">
        <v>92</v>
      </c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</row>
    <row r="105" spans="1:16" ht="18" customHeight="1">
      <c r="A105" s="142"/>
      <c r="B105" s="142">
        <v>93</v>
      </c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</row>
    <row r="106" spans="1:16" ht="18" customHeight="1">
      <c r="A106" s="142"/>
      <c r="B106" s="142">
        <v>94</v>
      </c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</row>
    <row r="107" spans="1:16" ht="18" customHeight="1">
      <c r="A107" s="142"/>
      <c r="B107" s="142">
        <v>95</v>
      </c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</row>
    <row r="108" spans="1:16" ht="18" customHeight="1">
      <c r="A108" s="142"/>
      <c r="B108" s="142">
        <v>96</v>
      </c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</row>
    <row r="109" spans="1:16" ht="18" customHeight="1">
      <c r="A109" s="142"/>
      <c r="B109" s="142">
        <v>97</v>
      </c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</row>
    <row r="110" spans="1:16" ht="18" customHeight="1">
      <c r="A110" s="142"/>
      <c r="B110" s="142">
        <v>98</v>
      </c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</row>
    <row r="111" spans="1:16" ht="18" customHeight="1">
      <c r="A111" s="142"/>
      <c r="B111" s="142">
        <v>99</v>
      </c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</row>
    <row r="112" spans="1:16" ht="18" customHeight="1">
      <c r="A112" s="142"/>
      <c r="B112" s="142">
        <v>100</v>
      </c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</row>
  </sheetData>
  <dataValidations count="1">
    <dataValidation type="list" allowBlank="1" showInputMessage="1" showErrorMessage="1" sqref="C13">
      <formula1>$I$3:$I$9</formula1>
    </dataValidation>
  </dataValidations>
  <pageMargins left="0.7" right="0.7" top="0.75" bottom="0.75" header="0.3" footer="0.3"/>
  <pageSetup scale="75" fitToHeight="10" orientation="landscape" r:id="rId1"/>
  <headerFooter>
    <oddHeader>&amp;L&amp;A&amp;R&amp;D</oddHeader>
    <oddFooter>&amp;R&amp;P/&amp;N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R79"/>
  <sheetViews>
    <sheetView topLeftCell="A31" workbookViewId="0">
      <selection activeCell="B51" sqref="B51"/>
    </sheetView>
  </sheetViews>
  <sheetFormatPr defaultRowHeight="14.4"/>
  <cols>
    <col min="3" max="9" width="5.109375" customWidth="1"/>
    <col min="10" max="10" width="7.6640625" customWidth="1"/>
    <col min="11" max="18" width="5.109375" customWidth="1"/>
  </cols>
  <sheetData>
    <row r="1" spans="1:3">
      <c r="A1" t="s">
        <v>533</v>
      </c>
    </row>
    <row r="2" spans="1:3">
      <c r="A2" t="s">
        <v>548</v>
      </c>
    </row>
    <row r="3" spans="1:3">
      <c r="A3" t="s">
        <v>531</v>
      </c>
    </row>
    <row r="4" spans="1:3">
      <c r="B4" t="s">
        <v>520</v>
      </c>
      <c r="C4" t="s">
        <v>532</v>
      </c>
    </row>
    <row r="5" spans="1:3">
      <c r="B5" t="s">
        <v>521</v>
      </c>
      <c r="C5" t="s">
        <v>522</v>
      </c>
    </row>
    <row r="6" spans="1:3">
      <c r="C6" t="s">
        <v>523</v>
      </c>
    </row>
    <row r="7" spans="1:3">
      <c r="C7" t="s">
        <v>524</v>
      </c>
    </row>
    <row r="8" spans="1:3">
      <c r="C8" t="s">
        <v>525</v>
      </c>
    </row>
    <row r="9" spans="1:3">
      <c r="C9" t="s">
        <v>526</v>
      </c>
    </row>
    <row r="10" spans="1:3">
      <c r="B10" t="s">
        <v>528</v>
      </c>
      <c r="C10" t="s">
        <v>527</v>
      </c>
    </row>
    <row r="11" spans="1:3">
      <c r="B11" t="s">
        <v>529</v>
      </c>
      <c r="C11" t="s">
        <v>530</v>
      </c>
    </row>
    <row r="12" spans="1:3">
      <c r="A12" t="s">
        <v>534</v>
      </c>
    </row>
    <row r="13" spans="1:3">
      <c r="B13" t="s">
        <v>535</v>
      </c>
      <c r="C13" t="s">
        <v>536</v>
      </c>
    </row>
    <row r="14" spans="1:3">
      <c r="B14" t="s">
        <v>544</v>
      </c>
      <c r="C14" t="s">
        <v>537</v>
      </c>
    </row>
    <row r="15" spans="1:3">
      <c r="C15" t="s">
        <v>538</v>
      </c>
    </row>
    <row r="16" spans="1:3">
      <c r="C16" t="s">
        <v>539</v>
      </c>
    </row>
    <row r="17" spans="1:3">
      <c r="C17" t="s">
        <v>540</v>
      </c>
    </row>
    <row r="18" spans="1:3">
      <c r="C18" t="s">
        <v>541</v>
      </c>
    </row>
    <row r="19" spans="1:3">
      <c r="C19" t="s">
        <v>542</v>
      </c>
    </row>
    <row r="20" spans="1:3">
      <c r="B20" t="s">
        <v>545</v>
      </c>
      <c r="C20" t="s">
        <v>543</v>
      </c>
    </row>
    <row r="21" spans="1:3">
      <c r="B21" t="s">
        <v>546</v>
      </c>
      <c r="C21" t="s">
        <v>547</v>
      </c>
    </row>
    <row r="22" spans="1:3">
      <c r="A22" t="s">
        <v>549</v>
      </c>
    </row>
    <row r="23" spans="1:3">
      <c r="B23" t="s">
        <v>550</v>
      </c>
    </row>
    <row r="25" spans="1:3">
      <c r="A25" t="s">
        <v>551</v>
      </c>
    </row>
    <row r="26" spans="1:3">
      <c r="A26" s="73" t="s">
        <v>570</v>
      </c>
    </row>
    <row r="27" spans="1:3">
      <c r="B27" t="s">
        <v>552</v>
      </c>
      <c r="C27" t="s">
        <v>553</v>
      </c>
    </row>
    <row r="28" spans="1:3">
      <c r="B28" t="s">
        <v>554</v>
      </c>
      <c r="C28" t="s">
        <v>555</v>
      </c>
    </row>
    <row r="29" spans="1:3">
      <c r="B29" t="s">
        <v>556</v>
      </c>
      <c r="C29" t="s">
        <v>557</v>
      </c>
    </row>
    <row r="30" spans="1:3">
      <c r="B30" s="1" t="s">
        <v>575</v>
      </c>
    </row>
    <row r="31" spans="1:3">
      <c r="B31" s="1" t="s">
        <v>576</v>
      </c>
    </row>
    <row r="32" spans="1:3">
      <c r="B32" s="1" t="s">
        <v>577</v>
      </c>
    </row>
    <row r="33" spans="1:18">
      <c r="B33" t="s">
        <v>558</v>
      </c>
      <c r="C33">
        <v>200</v>
      </c>
    </row>
    <row r="34" spans="1:18">
      <c r="B34" t="s">
        <v>559</v>
      </c>
      <c r="C34" t="s">
        <v>560</v>
      </c>
    </row>
    <row r="35" spans="1:18">
      <c r="B35" t="s">
        <v>561</v>
      </c>
      <c r="C35">
        <v>100</v>
      </c>
    </row>
    <row r="36" spans="1:18">
      <c r="B36" t="s">
        <v>562</v>
      </c>
      <c r="C36">
        <v>450</v>
      </c>
    </row>
    <row r="37" spans="1:18">
      <c r="C37">
        <v>0</v>
      </c>
      <c r="D37">
        <v>50</v>
      </c>
      <c r="E37">
        <v>100</v>
      </c>
      <c r="F37">
        <v>150</v>
      </c>
      <c r="G37">
        <v>200</v>
      </c>
      <c r="H37">
        <v>250</v>
      </c>
      <c r="I37">
        <v>300</v>
      </c>
      <c r="J37">
        <v>350</v>
      </c>
      <c r="K37">
        <v>400</v>
      </c>
      <c r="L37">
        <v>450</v>
      </c>
      <c r="M37">
        <v>500</v>
      </c>
      <c r="N37">
        <v>550</v>
      </c>
      <c r="O37">
        <v>600</v>
      </c>
      <c r="P37">
        <v>650</v>
      </c>
      <c r="Q37">
        <v>700</v>
      </c>
      <c r="R37">
        <v>750</v>
      </c>
    </row>
    <row r="38" spans="1:18">
      <c r="B38" t="s">
        <v>563</v>
      </c>
      <c r="C38" t="s">
        <v>552</v>
      </c>
      <c r="D38" t="s">
        <v>552</v>
      </c>
      <c r="E38" t="s">
        <v>552</v>
      </c>
      <c r="F38" t="s">
        <v>552</v>
      </c>
      <c r="G38" t="s">
        <v>552</v>
      </c>
      <c r="H38" t="s">
        <v>552</v>
      </c>
      <c r="I38" t="s">
        <v>554</v>
      </c>
      <c r="J38" t="s">
        <v>554</v>
      </c>
      <c r="K38" t="s">
        <v>554</v>
      </c>
      <c r="L38" t="s">
        <v>554</v>
      </c>
      <c r="M38" t="s">
        <v>554</v>
      </c>
      <c r="N38" t="s">
        <v>567</v>
      </c>
      <c r="O38" t="s">
        <v>565</v>
      </c>
      <c r="P38" t="s">
        <v>565</v>
      </c>
      <c r="Q38" t="s">
        <v>565</v>
      </c>
      <c r="R38" t="s">
        <v>565</v>
      </c>
    </row>
    <row r="39" spans="1:18">
      <c r="B39" t="s">
        <v>564</v>
      </c>
      <c r="C39" t="s">
        <v>566</v>
      </c>
      <c r="D39" t="s">
        <v>566</v>
      </c>
      <c r="E39" t="s">
        <v>568</v>
      </c>
      <c r="F39" t="s">
        <v>568</v>
      </c>
      <c r="G39" t="s">
        <v>561</v>
      </c>
      <c r="H39" t="s">
        <v>561</v>
      </c>
      <c r="I39" t="s">
        <v>569</v>
      </c>
      <c r="J39" t="s">
        <v>569</v>
      </c>
      <c r="K39" t="s">
        <v>569</v>
      </c>
      <c r="L39" t="s">
        <v>569</v>
      </c>
      <c r="M39" t="s">
        <v>569</v>
      </c>
      <c r="N39" t="s">
        <v>569</v>
      </c>
      <c r="O39" t="s">
        <v>569</v>
      </c>
      <c r="P39" t="s">
        <v>569</v>
      </c>
      <c r="Q39" t="s">
        <v>566</v>
      </c>
      <c r="R39" t="s">
        <v>566</v>
      </c>
    </row>
    <row r="40" spans="1:18">
      <c r="B40" t="s">
        <v>573</v>
      </c>
    </row>
    <row r="41" spans="1:18">
      <c r="A41" s="73" t="s">
        <v>571</v>
      </c>
    </row>
    <row r="42" spans="1:18">
      <c r="B42" t="s">
        <v>552</v>
      </c>
      <c r="C42" t="s">
        <v>572</v>
      </c>
    </row>
    <row r="43" spans="1:18">
      <c r="B43" t="s">
        <v>554</v>
      </c>
      <c r="C43" t="s">
        <v>555</v>
      </c>
    </row>
    <row r="44" spans="1:18">
      <c r="C44">
        <v>0</v>
      </c>
      <c r="D44">
        <v>50</v>
      </c>
      <c r="E44">
        <v>100</v>
      </c>
      <c r="F44">
        <v>150</v>
      </c>
      <c r="G44">
        <v>200</v>
      </c>
      <c r="H44">
        <v>250</v>
      </c>
      <c r="I44">
        <v>300</v>
      </c>
      <c r="J44">
        <v>350</v>
      </c>
      <c r="K44">
        <v>400</v>
      </c>
      <c r="L44">
        <v>450</v>
      </c>
      <c r="M44">
        <v>500</v>
      </c>
      <c r="N44">
        <v>550</v>
      </c>
      <c r="O44">
        <v>600</v>
      </c>
      <c r="P44">
        <v>650</v>
      </c>
    </row>
    <row r="45" spans="1:18">
      <c r="B45" t="s">
        <v>563</v>
      </c>
      <c r="C45" t="s">
        <v>552</v>
      </c>
      <c r="D45" t="s">
        <v>552</v>
      </c>
      <c r="E45" t="s">
        <v>552</v>
      </c>
      <c r="F45" t="s">
        <v>552</v>
      </c>
      <c r="G45" t="s">
        <v>552</v>
      </c>
      <c r="H45" t="s">
        <v>552</v>
      </c>
      <c r="I45" t="s">
        <v>554</v>
      </c>
      <c r="J45" t="s">
        <v>552</v>
      </c>
      <c r="K45" t="s">
        <v>552</v>
      </c>
      <c r="L45" t="s">
        <v>554</v>
      </c>
      <c r="M45" t="s">
        <v>554</v>
      </c>
      <c r="N45" t="s">
        <v>554</v>
      </c>
      <c r="O45" t="s">
        <v>554</v>
      </c>
      <c r="P45" t="s">
        <v>574</v>
      </c>
    </row>
    <row r="46" spans="1:18">
      <c r="B46" t="s">
        <v>564</v>
      </c>
      <c r="C46" t="s">
        <v>568</v>
      </c>
      <c r="D46" t="s">
        <v>561</v>
      </c>
      <c r="E46" t="s">
        <v>561</v>
      </c>
      <c r="F46" t="s">
        <v>569</v>
      </c>
      <c r="G46" t="s">
        <v>569</v>
      </c>
      <c r="H46" t="s">
        <v>569</v>
      </c>
      <c r="I46" t="s">
        <v>569</v>
      </c>
      <c r="J46" t="s">
        <v>569</v>
      </c>
      <c r="K46" t="s">
        <v>569</v>
      </c>
      <c r="L46" t="s">
        <v>569</v>
      </c>
      <c r="M46" t="s">
        <v>569</v>
      </c>
      <c r="N46" t="s">
        <v>569</v>
      </c>
      <c r="O46" t="s">
        <v>569</v>
      </c>
      <c r="P46" t="s">
        <v>566</v>
      </c>
    </row>
    <row r="48" spans="1:18">
      <c r="A48" s="1" t="s">
        <v>582</v>
      </c>
    </row>
    <row r="49" spans="1:14">
      <c r="A49" s="1"/>
      <c r="B49" t="s">
        <v>595</v>
      </c>
    </row>
    <row r="50" spans="1:14">
      <c r="A50" s="1"/>
      <c r="B50" t="s">
        <v>596</v>
      </c>
    </row>
    <row r="51" spans="1:14">
      <c r="A51" s="1"/>
      <c r="B51" t="s">
        <v>597</v>
      </c>
    </row>
    <row r="52" spans="1:14">
      <c r="A52" s="1"/>
    </row>
    <row r="53" spans="1:14">
      <c r="B53" t="s">
        <v>589</v>
      </c>
      <c r="J53" t="s">
        <v>590</v>
      </c>
    </row>
    <row r="54" spans="1:14">
      <c r="B54" s="76"/>
      <c r="C54" s="77" t="s">
        <v>591</v>
      </c>
      <c r="D54" s="77"/>
      <c r="E54" s="77"/>
      <c r="F54" s="77"/>
      <c r="G54" s="78"/>
      <c r="I54" s="76"/>
      <c r="J54" s="77"/>
      <c r="K54" s="77"/>
      <c r="L54" s="78"/>
    </row>
    <row r="55" spans="1:14">
      <c r="B55" s="36" t="s">
        <v>584</v>
      </c>
      <c r="C55" s="74">
        <v>4</v>
      </c>
      <c r="D55" s="47"/>
      <c r="E55" s="47"/>
      <c r="F55" s="47">
        <v>3</v>
      </c>
      <c r="G55" s="37">
        <f>5*F55</f>
        <v>15</v>
      </c>
      <c r="I55" s="36"/>
      <c r="J55" s="74">
        <v>4</v>
      </c>
      <c r="K55" s="47">
        <v>3</v>
      </c>
      <c r="L55" s="37">
        <f>5*K55</f>
        <v>15</v>
      </c>
    </row>
    <row r="56" spans="1:14">
      <c r="B56" s="36" t="s">
        <v>520</v>
      </c>
      <c r="C56" s="74" t="s">
        <v>586</v>
      </c>
      <c r="D56" s="47"/>
      <c r="E56" s="47"/>
      <c r="F56" s="47"/>
      <c r="G56" s="37"/>
      <c r="I56" s="36"/>
      <c r="J56" s="47"/>
      <c r="K56" s="47"/>
      <c r="L56" s="37"/>
    </row>
    <row r="57" spans="1:14">
      <c r="B57" s="36" t="s">
        <v>583</v>
      </c>
      <c r="C57" s="47"/>
      <c r="D57" s="47"/>
      <c r="E57" s="47"/>
      <c r="F57" s="47">
        <v>20</v>
      </c>
      <c r="G57" s="37">
        <f>5*F57</f>
        <v>100</v>
      </c>
      <c r="I57" s="36"/>
      <c r="J57" s="47"/>
      <c r="K57" s="47"/>
      <c r="L57" s="37"/>
    </row>
    <row r="58" spans="1:14">
      <c r="B58" s="36" t="s">
        <v>585</v>
      </c>
      <c r="C58" s="75">
        <v>11</v>
      </c>
      <c r="D58" s="47"/>
      <c r="E58" s="47"/>
      <c r="F58" s="47">
        <v>9</v>
      </c>
      <c r="G58" s="37">
        <f>5*F58</f>
        <v>45</v>
      </c>
      <c r="I58" s="80"/>
      <c r="J58" s="79" t="s">
        <v>592</v>
      </c>
      <c r="K58" s="47">
        <v>12</v>
      </c>
      <c r="L58" s="37">
        <f>5*K58</f>
        <v>60</v>
      </c>
    </row>
    <row r="59" spans="1:14">
      <c r="B59" s="36" t="s">
        <v>587</v>
      </c>
      <c r="C59" s="47" t="s">
        <v>588</v>
      </c>
      <c r="D59" s="47"/>
      <c r="E59" s="47"/>
      <c r="F59" s="47"/>
      <c r="G59" s="37">
        <v>50</v>
      </c>
      <c r="I59" s="36"/>
      <c r="J59" s="47"/>
      <c r="K59" s="47"/>
      <c r="L59" s="37"/>
    </row>
    <row r="60" spans="1:14">
      <c r="B60" s="76"/>
      <c r="C60" s="77"/>
      <c r="D60" s="77"/>
      <c r="E60" s="77"/>
      <c r="F60" s="77"/>
      <c r="G60" s="78">
        <f>SUM(G55:G59)</f>
        <v>210</v>
      </c>
      <c r="I60" s="76"/>
      <c r="J60" s="77"/>
      <c r="K60" s="77"/>
      <c r="L60" s="78">
        <f>SUM(L55:L59)</f>
        <v>75</v>
      </c>
      <c r="N60" s="1">
        <f>SUM(G60,L60)</f>
        <v>285</v>
      </c>
    </row>
    <row r="62" spans="1:14">
      <c r="B62" s="76"/>
      <c r="C62" s="77"/>
      <c r="D62" s="77"/>
      <c r="E62" s="77"/>
      <c r="F62" s="77"/>
      <c r="G62" s="78"/>
      <c r="I62" s="76"/>
      <c r="J62" s="77"/>
      <c r="K62" s="77"/>
      <c r="L62" s="78"/>
    </row>
    <row r="63" spans="1:14">
      <c r="B63" s="36" t="s">
        <v>584</v>
      </c>
      <c r="C63" s="74">
        <v>4</v>
      </c>
      <c r="D63" s="47"/>
      <c r="E63" s="47"/>
      <c r="F63" s="47">
        <v>3</v>
      </c>
      <c r="G63" s="37">
        <v>15</v>
      </c>
      <c r="I63" s="36"/>
      <c r="J63" s="74"/>
      <c r="K63" s="47">
        <v>3</v>
      </c>
      <c r="L63" s="37">
        <f>5*K63</f>
        <v>15</v>
      </c>
    </row>
    <row r="64" spans="1:14">
      <c r="B64" s="36" t="s">
        <v>520</v>
      </c>
      <c r="C64" s="74" t="s">
        <v>586</v>
      </c>
      <c r="D64" s="47"/>
      <c r="E64" s="47"/>
      <c r="F64" s="47"/>
      <c r="G64" s="37"/>
      <c r="I64" s="36"/>
      <c r="J64" s="47"/>
      <c r="K64" s="47"/>
      <c r="L64" s="37"/>
    </row>
    <row r="65" spans="2:14">
      <c r="B65" s="36" t="s">
        <v>583</v>
      </c>
      <c r="C65" s="47"/>
      <c r="D65" s="47"/>
      <c r="E65" s="47"/>
      <c r="F65" s="47">
        <v>20</v>
      </c>
      <c r="G65" s="37">
        <v>100</v>
      </c>
      <c r="I65" s="36"/>
      <c r="J65" s="79" t="s">
        <v>592</v>
      </c>
      <c r="K65" s="47">
        <v>12</v>
      </c>
      <c r="L65" s="37">
        <f>5*K65</f>
        <v>60</v>
      </c>
    </row>
    <row r="66" spans="2:14">
      <c r="B66" s="36" t="s">
        <v>587</v>
      </c>
      <c r="C66" s="47">
        <v>17</v>
      </c>
      <c r="D66" s="47"/>
      <c r="E66" s="47"/>
      <c r="F66" s="47">
        <v>13</v>
      </c>
      <c r="G66" s="37">
        <v>65</v>
      </c>
      <c r="I66" s="80"/>
      <c r="J66" s="47"/>
      <c r="K66" s="47"/>
      <c r="L66" s="37"/>
    </row>
    <row r="67" spans="2:14">
      <c r="B67" s="76"/>
      <c r="C67" s="77"/>
      <c r="D67" s="77"/>
      <c r="E67" s="77"/>
      <c r="F67" s="77"/>
      <c r="G67" s="78">
        <f>SUM(G63:G66)</f>
        <v>180</v>
      </c>
      <c r="I67" s="76"/>
      <c r="J67" s="77"/>
      <c r="K67" s="77"/>
      <c r="L67" s="78">
        <f>SUM(L63:L66)</f>
        <v>75</v>
      </c>
      <c r="N67" s="1">
        <f>SUM(G67,L67)</f>
        <v>255</v>
      </c>
    </row>
    <row r="69" spans="2:14">
      <c r="B69" t="s">
        <v>593</v>
      </c>
    </row>
    <row r="70" spans="2:14">
      <c r="B70" s="76"/>
      <c r="C70" s="77" t="s">
        <v>591</v>
      </c>
      <c r="D70" s="77"/>
      <c r="E70" s="77"/>
      <c r="F70" s="77"/>
      <c r="G70" s="78"/>
      <c r="I70" s="76"/>
      <c r="J70" s="77"/>
      <c r="K70" s="77"/>
      <c r="L70" s="78"/>
    </row>
    <row r="71" spans="2:14">
      <c r="B71" s="36" t="s">
        <v>584</v>
      </c>
      <c r="C71" s="74">
        <v>4</v>
      </c>
      <c r="D71" s="47"/>
      <c r="E71" s="47"/>
      <c r="F71" s="47"/>
      <c r="G71" s="37"/>
      <c r="I71" s="36"/>
      <c r="J71" s="74">
        <v>4</v>
      </c>
      <c r="K71" s="47">
        <v>3</v>
      </c>
      <c r="L71" s="37">
        <f>5*K71</f>
        <v>15</v>
      </c>
    </row>
    <row r="72" spans="2:14">
      <c r="B72" s="36"/>
      <c r="C72" s="75">
        <v>3</v>
      </c>
      <c r="D72" s="47"/>
      <c r="E72" s="47"/>
      <c r="F72" s="47">
        <v>5</v>
      </c>
      <c r="G72" s="37">
        <v>25</v>
      </c>
      <c r="I72" s="36"/>
      <c r="J72" s="36"/>
      <c r="K72" s="47"/>
      <c r="L72" s="37"/>
    </row>
    <row r="73" spans="2:14">
      <c r="B73" s="36" t="s">
        <v>520</v>
      </c>
      <c r="C73" s="47"/>
      <c r="D73" s="47"/>
      <c r="E73" s="47"/>
      <c r="F73" s="47"/>
      <c r="G73" s="37"/>
      <c r="I73" s="36" t="s">
        <v>520</v>
      </c>
      <c r="J73" s="74" t="s">
        <v>586</v>
      </c>
      <c r="K73" s="47">
        <v>20</v>
      </c>
      <c r="L73" s="37">
        <f>5*K73</f>
        <v>100</v>
      </c>
    </row>
    <row r="74" spans="2:14">
      <c r="B74" s="36" t="s">
        <v>583</v>
      </c>
      <c r="C74" s="47"/>
      <c r="D74" s="47"/>
      <c r="E74" s="47"/>
      <c r="F74" s="47"/>
      <c r="G74" s="37"/>
      <c r="I74" s="36" t="s">
        <v>583</v>
      </c>
      <c r="J74" s="47"/>
      <c r="K74" s="47"/>
      <c r="L74" s="37"/>
    </row>
    <row r="75" spans="2:14">
      <c r="B75" s="36" t="s">
        <v>585</v>
      </c>
      <c r="C75" s="75">
        <v>17</v>
      </c>
      <c r="D75" s="47"/>
      <c r="E75" s="47"/>
      <c r="F75" s="47">
        <v>13</v>
      </c>
      <c r="G75" s="37">
        <f>5*F75</f>
        <v>65</v>
      </c>
      <c r="I75" s="36" t="s">
        <v>585</v>
      </c>
      <c r="J75" s="79" t="s">
        <v>594</v>
      </c>
      <c r="K75" s="47">
        <v>8</v>
      </c>
      <c r="L75" s="37">
        <f>5*K75</f>
        <v>40</v>
      </c>
    </row>
    <row r="76" spans="2:14">
      <c r="B76" s="36" t="s">
        <v>587</v>
      </c>
      <c r="C76" s="47" t="s">
        <v>588</v>
      </c>
      <c r="D76" s="47"/>
      <c r="E76" s="47"/>
      <c r="F76" s="47"/>
      <c r="G76" s="37">
        <v>50</v>
      </c>
      <c r="I76" s="36" t="s">
        <v>587</v>
      </c>
      <c r="J76" s="47"/>
      <c r="K76" s="47"/>
      <c r="L76" s="37"/>
    </row>
    <row r="77" spans="2:14">
      <c r="B77" s="76"/>
      <c r="C77" s="77"/>
      <c r="D77" s="77"/>
      <c r="E77" s="77"/>
      <c r="F77" s="77"/>
      <c r="G77" s="78">
        <f>SUM(G71:G76)</f>
        <v>140</v>
      </c>
      <c r="I77" s="76"/>
      <c r="J77" s="77"/>
      <c r="K77" s="77"/>
      <c r="L77" s="78">
        <f>SUM(L71:L76)</f>
        <v>155</v>
      </c>
      <c r="N77" s="1">
        <f>SUM(G77,L77)</f>
        <v>295</v>
      </c>
    </row>
    <row r="79" spans="2:14">
      <c r="B79" t="s">
        <v>598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95"/>
  <sheetViews>
    <sheetView workbookViewId="0">
      <selection activeCell="L84" sqref="L84"/>
    </sheetView>
  </sheetViews>
  <sheetFormatPr defaultRowHeight="14.4"/>
  <cols>
    <col min="1" max="1" width="14.109375" customWidth="1"/>
    <col min="17" max="17" width="13.77734375" customWidth="1"/>
  </cols>
  <sheetData>
    <row r="2" spans="1:11">
      <c r="A2" t="s">
        <v>386</v>
      </c>
      <c r="B2" s="45" t="s">
        <v>387</v>
      </c>
    </row>
    <row r="3" spans="1:11">
      <c r="B3" s="41" t="s">
        <v>361</v>
      </c>
      <c r="H3" t="s">
        <v>401</v>
      </c>
    </row>
    <row r="4" spans="1:11">
      <c r="B4" s="41" t="s">
        <v>362</v>
      </c>
      <c r="I4" t="s">
        <v>402</v>
      </c>
      <c r="J4" t="s">
        <v>403</v>
      </c>
      <c r="K4" t="s">
        <v>404</v>
      </c>
    </row>
    <row r="5" spans="1:11">
      <c r="B5" s="41" t="s">
        <v>363</v>
      </c>
      <c r="J5" t="s">
        <v>405</v>
      </c>
    </row>
    <row r="6" spans="1:11">
      <c r="B6" s="41" t="s">
        <v>364</v>
      </c>
      <c r="K6" t="s">
        <v>406</v>
      </c>
    </row>
    <row r="7" spans="1:11">
      <c r="B7" s="41" t="s">
        <v>365</v>
      </c>
      <c r="K7" t="s">
        <v>407</v>
      </c>
    </row>
    <row r="8" spans="1:11">
      <c r="B8" s="41" t="s">
        <v>366</v>
      </c>
      <c r="K8" t="s">
        <v>408</v>
      </c>
    </row>
    <row r="9" spans="1:11">
      <c r="A9" t="s">
        <v>386</v>
      </c>
      <c r="B9" s="45" t="s">
        <v>388</v>
      </c>
      <c r="K9" t="s">
        <v>409</v>
      </c>
    </row>
    <row r="10" spans="1:11">
      <c r="B10" s="41" t="s">
        <v>367</v>
      </c>
    </row>
    <row r="11" spans="1:11">
      <c r="B11" s="41" t="s">
        <v>368</v>
      </c>
      <c r="H11" t="s">
        <v>410</v>
      </c>
      <c r="J11" t="s">
        <v>413</v>
      </c>
    </row>
    <row r="12" spans="1:11">
      <c r="B12" s="42" t="s">
        <v>369</v>
      </c>
      <c r="I12" t="s">
        <v>411</v>
      </c>
    </row>
    <row r="13" spans="1:11">
      <c r="B13" s="42" t="s">
        <v>370</v>
      </c>
      <c r="I13" t="s">
        <v>412</v>
      </c>
    </row>
    <row r="14" spans="1:11">
      <c r="B14" s="42" t="s">
        <v>371</v>
      </c>
    </row>
    <row r="15" spans="1:11">
      <c r="B15" s="41" t="s">
        <v>372</v>
      </c>
    </row>
    <row r="16" spans="1:11">
      <c r="B16" s="41" t="s">
        <v>373</v>
      </c>
      <c r="H16" t="s">
        <v>414</v>
      </c>
    </row>
    <row r="17" spans="1:18">
      <c r="B17" s="41" t="s">
        <v>374</v>
      </c>
      <c r="I17" t="s">
        <v>415</v>
      </c>
    </row>
    <row r="18" spans="1:18">
      <c r="B18" s="41" t="s">
        <v>375</v>
      </c>
    </row>
    <row r="19" spans="1:18">
      <c r="B19" s="41" t="s">
        <v>376</v>
      </c>
      <c r="H19" t="s">
        <v>416</v>
      </c>
      <c r="P19" t="s">
        <v>441</v>
      </c>
    </row>
    <row r="20" spans="1:18">
      <c r="B20" s="41" t="s">
        <v>377</v>
      </c>
      <c r="I20" t="s">
        <v>417</v>
      </c>
      <c r="L20" t="s">
        <v>434</v>
      </c>
      <c r="P20" t="s">
        <v>445</v>
      </c>
      <c r="Q20" t="s">
        <v>446</v>
      </c>
    </row>
    <row r="21" spans="1:18">
      <c r="B21" s="42" t="s">
        <v>378</v>
      </c>
      <c r="L21" t="s">
        <v>436</v>
      </c>
      <c r="M21" t="s">
        <v>435</v>
      </c>
      <c r="Q21" t="s">
        <v>443</v>
      </c>
      <c r="R21">
        <v>0</v>
      </c>
    </row>
    <row r="22" spans="1:18">
      <c r="B22" s="42" t="s">
        <v>379</v>
      </c>
      <c r="H22" t="s">
        <v>427</v>
      </c>
      <c r="L22" t="s">
        <v>436</v>
      </c>
      <c r="M22" t="s">
        <v>437</v>
      </c>
      <c r="Q22" t="s">
        <v>442</v>
      </c>
      <c r="R22">
        <v>2</v>
      </c>
    </row>
    <row r="23" spans="1:18">
      <c r="B23" s="42" t="s">
        <v>380</v>
      </c>
      <c r="H23" t="s">
        <v>428</v>
      </c>
      <c r="L23" t="s">
        <v>451</v>
      </c>
      <c r="Q23" t="s">
        <v>444</v>
      </c>
      <c r="R23">
        <v>1</v>
      </c>
    </row>
    <row r="24" spans="1:18">
      <c r="B24" s="41" t="s">
        <v>381</v>
      </c>
      <c r="H24" t="s">
        <v>432</v>
      </c>
    </row>
    <row r="25" spans="1:18">
      <c r="B25" s="42" t="s">
        <v>382</v>
      </c>
      <c r="H25" t="s">
        <v>418</v>
      </c>
    </row>
    <row r="26" spans="1:18">
      <c r="A26" t="s">
        <v>389</v>
      </c>
      <c r="B26" s="45" t="s">
        <v>390</v>
      </c>
      <c r="I26" t="s">
        <v>426</v>
      </c>
    </row>
    <row r="27" spans="1:18">
      <c r="A27" t="s">
        <v>391</v>
      </c>
      <c r="B27" s="45" t="s">
        <v>392</v>
      </c>
      <c r="I27" t="s">
        <v>419</v>
      </c>
    </row>
    <row r="28" spans="1:18">
      <c r="B28" s="41" t="s">
        <v>383</v>
      </c>
      <c r="I28" t="s">
        <v>420</v>
      </c>
    </row>
    <row r="29" spans="1:18">
      <c r="B29" s="41" t="s">
        <v>384</v>
      </c>
      <c r="I29" t="s">
        <v>421</v>
      </c>
    </row>
    <row r="30" spans="1:18">
      <c r="B30" s="41" t="s">
        <v>385</v>
      </c>
      <c r="I30" t="s">
        <v>422</v>
      </c>
    </row>
    <row r="31" spans="1:18">
      <c r="A31" t="s">
        <v>396</v>
      </c>
      <c r="B31" s="45" t="s">
        <v>397</v>
      </c>
      <c r="H31" t="s">
        <v>423</v>
      </c>
    </row>
    <row r="32" spans="1:18">
      <c r="A32" t="s">
        <v>393</v>
      </c>
      <c r="B32" s="45" t="s">
        <v>394</v>
      </c>
      <c r="I32" t="s">
        <v>424</v>
      </c>
    </row>
    <row r="33" spans="1:14">
      <c r="A33" t="s">
        <v>395</v>
      </c>
      <c r="B33" s="45" t="s">
        <v>398</v>
      </c>
      <c r="I33" t="s">
        <v>425</v>
      </c>
    </row>
    <row r="34" spans="1:14">
      <c r="A34" t="s">
        <v>399</v>
      </c>
      <c r="B34" s="40"/>
      <c r="I34" t="s">
        <v>426</v>
      </c>
    </row>
    <row r="35" spans="1:14">
      <c r="A35" t="s">
        <v>400</v>
      </c>
      <c r="B35" s="40"/>
      <c r="H35" t="s">
        <v>429</v>
      </c>
      <c r="K35" t="s">
        <v>450</v>
      </c>
    </row>
    <row r="36" spans="1:14">
      <c r="B36" s="43"/>
      <c r="I36" t="s">
        <v>438</v>
      </c>
      <c r="K36" t="s">
        <v>449</v>
      </c>
    </row>
    <row r="37" spans="1:14">
      <c r="B37" s="43"/>
      <c r="I37" t="s">
        <v>439</v>
      </c>
      <c r="K37" t="s">
        <v>440</v>
      </c>
    </row>
    <row r="38" spans="1:14">
      <c r="B38" s="44"/>
      <c r="H38" t="s">
        <v>430</v>
      </c>
      <c r="K38" t="s">
        <v>447</v>
      </c>
    </row>
    <row r="39" spans="1:14">
      <c r="B39" s="44"/>
      <c r="I39" t="s">
        <v>431</v>
      </c>
      <c r="K39" t="s">
        <v>448</v>
      </c>
    </row>
    <row r="40" spans="1:14">
      <c r="H40" t="s">
        <v>433</v>
      </c>
    </row>
    <row r="42" spans="1:14">
      <c r="A42" t="s">
        <v>499</v>
      </c>
    </row>
    <row r="43" spans="1:14">
      <c r="B43" t="s">
        <v>500</v>
      </c>
    </row>
    <row r="44" spans="1:14">
      <c r="B44" t="s">
        <v>501</v>
      </c>
      <c r="L44" t="s">
        <v>617</v>
      </c>
    </row>
    <row r="45" spans="1:14">
      <c r="B45" t="s">
        <v>502</v>
      </c>
      <c r="M45" t="s">
        <v>621</v>
      </c>
    </row>
    <row r="46" spans="1:14">
      <c r="B46" t="s">
        <v>503</v>
      </c>
      <c r="M46" t="s">
        <v>622</v>
      </c>
    </row>
    <row r="47" spans="1:14">
      <c r="A47" t="s">
        <v>504</v>
      </c>
      <c r="B47" t="s">
        <v>505</v>
      </c>
      <c r="N47" t="s">
        <v>623</v>
      </c>
    </row>
    <row r="48" spans="1:14">
      <c r="B48" t="s">
        <v>511</v>
      </c>
      <c r="N48" t="s">
        <v>624</v>
      </c>
    </row>
    <row r="49" spans="1:15">
      <c r="B49" t="s">
        <v>512</v>
      </c>
      <c r="N49" t="s">
        <v>625</v>
      </c>
    </row>
    <row r="51" spans="1:15">
      <c r="A51" t="s">
        <v>509</v>
      </c>
      <c r="B51" t="s">
        <v>508</v>
      </c>
      <c r="M51" t="s">
        <v>626</v>
      </c>
    </row>
    <row r="52" spans="1:15">
      <c r="A52" t="s">
        <v>506</v>
      </c>
      <c r="B52" t="s">
        <v>410</v>
      </c>
      <c r="N52" t="s">
        <v>627</v>
      </c>
    </row>
    <row r="53" spans="1:15">
      <c r="A53" t="s">
        <v>510</v>
      </c>
      <c r="B53" t="s">
        <v>507</v>
      </c>
      <c r="N53" t="s">
        <v>628</v>
      </c>
      <c r="O53" t="s">
        <v>629</v>
      </c>
    </row>
    <row r="54" spans="1:15">
      <c r="A54" t="s">
        <v>513</v>
      </c>
      <c r="O54" t="s">
        <v>630</v>
      </c>
    </row>
    <row r="55" spans="1:15">
      <c r="N55" t="s">
        <v>631</v>
      </c>
    </row>
    <row r="56" spans="1:15">
      <c r="A56" t="s">
        <v>599</v>
      </c>
      <c r="I56" t="s">
        <v>616</v>
      </c>
      <c r="O56" t="s">
        <v>632</v>
      </c>
    </row>
    <row r="57" spans="1:15">
      <c r="B57" t="s">
        <v>605</v>
      </c>
      <c r="C57" s="81" t="s">
        <v>600</v>
      </c>
      <c r="J57" t="s">
        <v>617</v>
      </c>
      <c r="O57" t="s">
        <v>633</v>
      </c>
    </row>
    <row r="58" spans="1:15">
      <c r="B58" t="s">
        <v>606</v>
      </c>
      <c r="C58" t="s">
        <v>601</v>
      </c>
      <c r="J58" t="s">
        <v>615</v>
      </c>
      <c r="N58" t="s">
        <v>634</v>
      </c>
    </row>
    <row r="59" spans="1:15">
      <c r="B59" t="s">
        <v>602</v>
      </c>
      <c r="C59" t="s">
        <v>603</v>
      </c>
      <c r="J59" t="s">
        <v>618</v>
      </c>
      <c r="O59" t="s">
        <v>635</v>
      </c>
    </row>
    <row r="60" spans="1:15">
      <c r="C60" t="s">
        <v>604</v>
      </c>
      <c r="J60" t="s">
        <v>619</v>
      </c>
    </row>
    <row r="61" spans="1:15">
      <c r="B61" t="s">
        <v>607</v>
      </c>
      <c r="C61" t="s">
        <v>608</v>
      </c>
      <c r="D61" t="s">
        <v>609</v>
      </c>
      <c r="I61" t="s">
        <v>410</v>
      </c>
      <c r="L61" t="s">
        <v>636</v>
      </c>
    </row>
    <row r="62" spans="1:15">
      <c r="C62" t="s">
        <v>610</v>
      </c>
      <c r="D62" t="s">
        <v>611</v>
      </c>
      <c r="J62" t="s">
        <v>423</v>
      </c>
      <c r="K62" t="s">
        <v>620</v>
      </c>
      <c r="N62" t="s">
        <v>637</v>
      </c>
    </row>
    <row r="63" spans="1:15">
      <c r="C63" t="s">
        <v>612</v>
      </c>
    </row>
    <row r="64" spans="1:15">
      <c r="C64" t="s">
        <v>613</v>
      </c>
    </row>
    <row r="65" spans="1:10">
      <c r="C65" t="s">
        <v>614</v>
      </c>
    </row>
    <row r="66" spans="1:10">
      <c r="B66" t="s">
        <v>624</v>
      </c>
    </row>
    <row r="67" spans="1:10">
      <c r="B67" t="s">
        <v>625</v>
      </c>
    </row>
    <row r="69" spans="1:10">
      <c r="H69" t="s">
        <v>646</v>
      </c>
    </row>
    <row r="70" spans="1:10">
      <c r="A70" t="s">
        <v>638</v>
      </c>
      <c r="I70" t="s">
        <v>647</v>
      </c>
    </row>
    <row r="71" spans="1:10">
      <c r="B71" t="s">
        <v>639</v>
      </c>
      <c r="I71" t="s">
        <v>656</v>
      </c>
    </row>
    <row r="72" spans="1:10">
      <c r="B72" t="s">
        <v>640</v>
      </c>
      <c r="I72" t="s">
        <v>648</v>
      </c>
    </row>
    <row r="73" spans="1:10">
      <c r="C73" t="s">
        <v>644</v>
      </c>
      <c r="J73" t="s">
        <v>649</v>
      </c>
    </row>
    <row r="74" spans="1:10">
      <c r="C74" t="s">
        <v>645</v>
      </c>
      <c r="J74" t="s">
        <v>650</v>
      </c>
    </row>
    <row r="75" spans="1:10">
      <c r="I75" t="s">
        <v>651</v>
      </c>
    </row>
    <row r="76" spans="1:10">
      <c r="J76" t="s">
        <v>652</v>
      </c>
    </row>
    <row r="77" spans="1:10">
      <c r="C77" t="s">
        <v>641</v>
      </c>
      <c r="J77" t="s">
        <v>653</v>
      </c>
    </row>
    <row r="78" spans="1:10">
      <c r="D78" t="s">
        <v>642</v>
      </c>
      <c r="J78" t="s">
        <v>657</v>
      </c>
    </row>
    <row r="79" spans="1:10">
      <c r="D79" t="s">
        <v>643</v>
      </c>
      <c r="J79" t="s">
        <v>654</v>
      </c>
    </row>
    <row r="80" spans="1:10">
      <c r="I80" t="s">
        <v>655</v>
      </c>
    </row>
    <row r="82" spans="1:12">
      <c r="H82" t="s">
        <v>661</v>
      </c>
      <c r="L82" t="s">
        <v>670</v>
      </c>
    </row>
    <row r="83" spans="1:12">
      <c r="I83" t="s">
        <v>658</v>
      </c>
      <c r="L83" t="s">
        <v>671</v>
      </c>
    </row>
    <row r="84" spans="1:12">
      <c r="I84" t="s">
        <v>659</v>
      </c>
    </row>
    <row r="85" spans="1:12">
      <c r="I85" t="s">
        <v>660</v>
      </c>
    </row>
    <row r="87" spans="1:12">
      <c r="H87" t="s">
        <v>662</v>
      </c>
    </row>
    <row r="88" spans="1:12">
      <c r="I88" t="s">
        <v>663</v>
      </c>
    </row>
    <row r="90" spans="1:12">
      <c r="A90" t="s">
        <v>664</v>
      </c>
    </row>
    <row r="91" spans="1:12">
      <c r="B91" t="s">
        <v>665</v>
      </c>
      <c r="H91" t="s">
        <v>668</v>
      </c>
    </row>
    <row r="92" spans="1:12">
      <c r="B92" t="s">
        <v>666</v>
      </c>
      <c r="D92" t="s">
        <v>667</v>
      </c>
      <c r="I92" t="s">
        <v>669</v>
      </c>
    </row>
    <row r="93" spans="1:12">
      <c r="I93" t="s">
        <v>672</v>
      </c>
    </row>
    <row r="94" spans="1:12">
      <c r="I94" t="s">
        <v>674</v>
      </c>
    </row>
    <row r="95" spans="1:12">
      <c r="J95" t="s">
        <v>673</v>
      </c>
    </row>
  </sheetData>
  <pageMargins left="0.7" right="0.7" top="0.75" bottom="0.75" header="0.3" footer="0.3"/>
  <pageSetup scale="53" fitToHeight="5" orientation="portrait" r:id="rId1"/>
  <headerFooter>
    <oddHeader>&amp;L&amp;F/&amp;A&amp;R&amp;P/&amp;N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>
      <selection activeCell="A24" sqref="A24"/>
    </sheetView>
  </sheetViews>
  <sheetFormatPr defaultColWidth="14.44140625" defaultRowHeight="15.75" customHeight="1"/>
  <cols>
    <col min="1" max="16384" width="14.44140625" style="9"/>
  </cols>
  <sheetData>
    <row r="1" spans="1:12" ht="15.75" customHeight="1">
      <c r="H1" s="10" t="s">
        <v>142</v>
      </c>
      <c r="J1" s="10" t="s">
        <v>142</v>
      </c>
    </row>
    <row r="2" spans="1:12" ht="15.6">
      <c r="A2" s="11" t="s">
        <v>143</v>
      </c>
      <c r="B2" s="11" t="s">
        <v>144</v>
      </c>
      <c r="C2" s="11" t="s">
        <v>143</v>
      </c>
      <c r="D2" s="11" t="s">
        <v>145</v>
      </c>
      <c r="E2" s="11" t="s">
        <v>146</v>
      </c>
      <c r="F2" s="11" t="s">
        <v>147</v>
      </c>
      <c r="G2" s="11" t="s">
        <v>148</v>
      </c>
      <c r="H2" s="11" t="s">
        <v>143</v>
      </c>
      <c r="I2" s="11" t="s">
        <v>144</v>
      </c>
      <c r="J2" s="11" t="s">
        <v>143</v>
      </c>
      <c r="K2" s="11" t="s">
        <v>144</v>
      </c>
    </row>
    <row r="3" spans="1:12" ht="15.6">
      <c r="A3" s="11" t="s">
        <v>149</v>
      </c>
      <c r="B3" s="11" t="s">
        <v>150</v>
      </c>
      <c r="C3" s="11" t="s">
        <v>151</v>
      </c>
      <c r="D3" s="11" t="s">
        <v>152</v>
      </c>
      <c r="E3" s="11" t="s">
        <v>153</v>
      </c>
      <c r="F3" s="11" t="s">
        <v>152</v>
      </c>
      <c r="G3" s="11" t="s">
        <v>154</v>
      </c>
      <c r="H3" s="11" t="s">
        <v>149</v>
      </c>
      <c r="I3" s="11" t="s">
        <v>150</v>
      </c>
      <c r="J3" s="11" t="s">
        <v>149</v>
      </c>
      <c r="K3" s="11" t="s">
        <v>150</v>
      </c>
    </row>
    <row r="4" spans="1:12" ht="15.75" customHeight="1">
      <c r="A4" s="12">
        <v>1.671</v>
      </c>
      <c r="B4" s="12">
        <v>0</v>
      </c>
      <c r="C4" s="13">
        <f t="shared" ref="C4:C24" si="0">A4/0.0254/4.445</f>
        <v>14.800315314916345</v>
      </c>
      <c r="D4" s="13">
        <f t="shared" ref="D4:D24" si="1">A4*B4*2*3.1416/60</f>
        <v>0</v>
      </c>
      <c r="E4" s="12">
        <v>4.8</v>
      </c>
      <c r="F4" s="13">
        <f t="shared" ref="F4:F24" si="2">7.2*E4</f>
        <v>34.56</v>
      </c>
      <c r="G4" s="13">
        <f t="shared" ref="G4:G23" si="3">D4/F4*100</f>
        <v>0</v>
      </c>
      <c r="H4" s="12">
        <f t="shared" ref="H4:H24" si="4">A4/1.6</f>
        <v>1.0443750000000001</v>
      </c>
      <c r="I4" s="12">
        <f t="shared" ref="I4:I24" si="5">1.6*B4</f>
        <v>0</v>
      </c>
      <c r="J4" s="12">
        <f t="shared" ref="J4:J24" si="6">A4/1.2</f>
        <v>1.3925000000000001</v>
      </c>
      <c r="K4" s="12">
        <f t="shared" ref="K4:K24" si="7">1.6*B4</f>
        <v>0</v>
      </c>
    </row>
    <row r="5" spans="1:12" ht="15.75" customHeight="1">
      <c r="A5" s="12">
        <f t="shared" ref="A5:A23" si="8">(100-B5)/100*$A$4</f>
        <v>1.58745</v>
      </c>
      <c r="B5" s="12">
        <v>5</v>
      </c>
      <c r="C5" s="13">
        <f t="shared" si="0"/>
        <v>14.060299549170526</v>
      </c>
      <c r="D5" s="13">
        <f t="shared" si="1"/>
        <v>0.83118882000000005</v>
      </c>
      <c r="E5" s="13">
        <f t="shared" ref="E5:E23" si="9">(100-B5)/100*($E$4-$E$24)+$E$24</f>
        <v>4.5699999999999994</v>
      </c>
      <c r="F5" s="13">
        <f t="shared" si="2"/>
        <v>32.903999999999996</v>
      </c>
      <c r="G5" s="13">
        <f t="shared" si="3"/>
        <v>2.5261026622902993</v>
      </c>
      <c r="H5" s="12">
        <f t="shared" si="4"/>
        <v>0.99215624999999996</v>
      </c>
      <c r="I5" s="12">
        <f t="shared" si="5"/>
        <v>8</v>
      </c>
      <c r="J5" s="12">
        <f t="shared" si="6"/>
        <v>1.322875</v>
      </c>
      <c r="K5" s="12">
        <f t="shared" si="7"/>
        <v>8</v>
      </c>
    </row>
    <row r="6" spans="1:12" ht="15.75" customHeight="1">
      <c r="A6" s="12">
        <f t="shared" si="8"/>
        <v>1.5039</v>
      </c>
      <c r="B6" s="12">
        <v>10</v>
      </c>
      <c r="C6" s="13">
        <f t="shared" si="0"/>
        <v>13.32028378342471</v>
      </c>
      <c r="D6" s="13">
        <f t="shared" si="1"/>
        <v>1.5748840799999999</v>
      </c>
      <c r="E6" s="13">
        <f t="shared" si="9"/>
        <v>4.34</v>
      </c>
      <c r="F6" s="13">
        <f t="shared" si="2"/>
        <v>31.248000000000001</v>
      </c>
      <c r="G6" s="13">
        <f t="shared" si="3"/>
        <v>5.0399516129032254</v>
      </c>
      <c r="H6" s="12">
        <f t="shared" si="4"/>
        <v>0.93993749999999998</v>
      </c>
      <c r="I6" s="12">
        <f t="shared" si="5"/>
        <v>16</v>
      </c>
      <c r="J6" s="12">
        <f t="shared" si="6"/>
        <v>1.25325</v>
      </c>
      <c r="K6" s="12">
        <f t="shared" si="7"/>
        <v>16</v>
      </c>
    </row>
    <row r="7" spans="1:12" ht="15.75" customHeight="1">
      <c r="A7" s="12">
        <f t="shared" si="8"/>
        <v>1.42035</v>
      </c>
      <c r="B7" s="12">
        <v>15</v>
      </c>
      <c r="C7" s="13">
        <f t="shared" si="0"/>
        <v>12.580268017678893</v>
      </c>
      <c r="D7" s="13">
        <f t="shared" si="1"/>
        <v>2.2310857799999999</v>
      </c>
      <c r="E7" s="13">
        <f t="shared" si="9"/>
        <v>4.1099999999999994</v>
      </c>
      <c r="F7" s="13">
        <f t="shared" si="2"/>
        <v>29.591999999999995</v>
      </c>
      <c r="G7" s="13">
        <f t="shared" si="3"/>
        <v>7.5394896593673977</v>
      </c>
      <c r="H7" s="12">
        <f t="shared" si="4"/>
        <v>0.88771875</v>
      </c>
      <c r="I7" s="12">
        <f t="shared" si="5"/>
        <v>24</v>
      </c>
      <c r="J7" s="12">
        <f t="shared" si="6"/>
        <v>1.1836250000000001</v>
      </c>
      <c r="K7" s="12">
        <f t="shared" si="7"/>
        <v>24</v>
      </c>
    </row>
    <row r="8" spans="1:12" ht="15.75" customHeight="1">
      <c r="A8" s="12">
        <f t="shared" si="8"/>
        <v>1.3368000000000002</v>
      </c>
      <c r="B8" s="12">
        <v>20</v>
      </c>
      <c r="C8" s="13">
        <f t="shared" si="0"/>
        <v>11.840252251933077</v>
      </c>
      <c r="D8" s="13">
        <f t="shared" si="1"/>
        <v>2.7997939200000004</v>
      </c>
      <c r="E8" s="13">
        <f t="shared" si="9"/>
        <v>3.88</v>
      </c>
      <c r="F8" s="13">
        <f t="shared" si="2"/>
        <v>27.936</v>
      </c>
      <c r="G8" s="13">
        <f t="shared" si="3"/>
        <v>10.022171821305843</v>
      </c>
      <c r="H8" s="12">
        <f t="shared" si="4"/>
        <v>0.83550000000000013</v>
      </c>
      <c r="I8" s="12">
        <f t="shared" si="5"/>
        <v>32</v>
      </c>
      <c r="J8" s="12">
        <f t="shared" si="6"/>
        <v>1.1140000000000003</v>
      </c>
      <c r="K8" s="12">
        <f t="shared" si="7"/>
        <v>32</v>
      </c>
    </row>
    <row r="9" spans="1:12" ht="15.75" customHeight="1">
      <c r="A9" s="12">
        <f t="shared" si="8"/>
        <v>1.25325</v>
      </c>
      <c r="B9" s="12">
        <v>25</v>
      </c>
      <c r="C9" s="13">
        <f t="shared" si="0"/>
        <v>11.100236486187258</v>
      </c>
      <c r="D9" s="13">
        <f t="shared" si="1"/>
        <v>3.2810085</v>
      </c>
      <c r="E9" s="13">
        <f t="shared" si="9"/>
        <v>3.65</v>
      </c>
      <c r="F9" s="13">
        <f t="shared" si="2"/>
        <v>26.28</v>
      </c>
      <c r="G9" s="13">
        <f t="shared" si="3"/>
        <v>12.484811643835615</v>
      </c>
      <c r="H9" s="12">
        <f t="shared" si="4"/>
        <v>0.78328124999999993</v>
      </c>
      <c r="I9" s="12">
        <f t="shared" si="5"/>
        <v>40</v>
      </c>
      <c r="J9" s="12">
        <f t="shared" si="6"/>
        <v>1.0443750000000001</v>
      </c>
      <c r="K9" s="12">
        <f t="shared" si="7"/>
        <v>40</v>
      </c>
    </row>
    <row r="10" spans="1:12" ht="15.75" customHeight="1">
      <c r="A10" s="12">
        <f t="shared" si="8"/>
        <v>1.1697</v>
      </c>
      <c r="B10" s="12">
        <v>30</v>
      </c>
      <c r="C10" s="13">
        <f t="shared" si="0"/>
        <v>10.360220720441442</v>
      </c>
      <c r="D10" s="13">
        <f t="shared" si="1"/>
        <v>3.6747295200000001</v>
      </c>
      <c r="E10" s="13">
        <f t="shared" si="9"/>
        <v>3.42</v>
      </c>
      <c r="F10" s="13">
        <f t="shared" si="2"/>
        <v>24.623999999999999</v>
      </c>
      <c r="G10" s="13">
        <f t="shared" si="3"/>
        <v>14.923365497076023</v>
      </c>
      <c r="H10" s="12">
        <f t="shared" si="4"/>
        <v>0.73106249999999995</v>
      </c>
      <c r="I10" s="12">
        <f t="shared" si="5"/>
        <v>48</v>
      </c>
      <c r="J10" s="12">
        <f t="shared" si="6"/>
        <v>0.97475000000000001</v>
      </c>
      <c r="K10" s="12">
        <f t="shared" si="7"/>
        <v>48</v>
      </c>
    </row>
    <row r="11" spans="1:12" ht="15.75" customHeight="1">
      <c r="A11" s="12">
        <f t="shared" si="8"/>
        <v>1.0861500000000002</v>
      </c>
      <c r="B11" s="12">
        <v>35</v>
      </c>
      <c r="C11" s="13">
        <f t="shared" si="0"/>
        <v>9.620204954695625</v>
      </c>
      <c r="D11" s="13">
        <f t="shared" si="1"/>
        <v>3.9809569800000011</v>
      </c>
      <c r="E11" s="13">
        <f t="shared" si="9"/>
        <v>3.19</v>
      </c>
      <c r="F11" s="13">
        <f t="shared" si="2"/>
        <v>22.968</v>
      </c>
      <c r="G11" s="13">
        <f t="shared" si="3"/>
        <v>17.332623563218398</v>
      </c>
      <c r="H11" s="12">
        <f t="shared" si="4"/>
        <v>0.67884375000000008</v>
      </c>
      <c r="I11" s="12">
        <f t="shared" si="5"/>
        <v>56</v>
      </c>
      <c r="J11" s="12">
        <f t="shared" si="6"/>
        <v>0.90512500000000018</v>
      </c>
      <c r="K11" s="12">
        <f t="shared" si="7"/>
        <v>56</v>
      </c>
    </row>
    <row r="12" spans="1:12" ht="15.75" customHeight="1">
      <c r="A12" s="12">
        <f t="shared" si="8"/>
        <v>1.0025999999999999</v>
      </c>
      <c r="B12" s="12">
        <v>40</v>
      </c>
      <c r="C12" s="13">
        <f t="shared" si="0"/>
        <v>8.8801891889498066</v>
      </c>
      <c r="D12" s="13">
        <f t="shared" si="1"/>
        <v>4.1996908800000003</v>
      </c>
      <c r="E12" s="13">
        <f t="shared" si="9"/>
        <v>2.96</v>
      </c>
      <c r="F12" s="13">
        <f t="shared" si="2"/>
        <v>21.312000000000001</v>
      </c>
      <c r="G12" s="13">
        <f t="shared" si="3"/>
        <v>19.705756756756756</v>
      </c>
      <c r="H12" s="12">
        <f t="shared" si="4"/>
        <v>0.62662499999999988</v>
      </c>
      <c r="I12" s="12">
        <f t="shared" si="5"/>
        <v>64</v>
      </c>
      <c r="J12" s="12">
        <f t="shared" si="6"/>
        <v>0.83550000000000002</v>
      </c>
      <c r="K12" s="12">
        <f t="shared" si="7"/>
        <v>64</v>
      </c>
    </row>
    <row r="13" spans="1:12" ht="15.75" customHeight="1">
      <c r="A13" s="12">
        <f t="shared" si="8"/>
        <v>0.91905000000000014</v>
      </c>
      <c r="B13" s="12">
        <v>45</v>
      </c>
      <c r="C13" s="13">
        <f t="shared" si="0"/>
        <v>8.14017342320399</v>
      </c>
      <c r="D13" s="13">
        <f t="shared" si="1"/>
        <v>4.3309312200000001</v>
      </c>
      <c r="E13" s="13">
        <f t="shared" si="9"/>
        <v>2.73</v>
      </c>
      <c r="F13" s="13">
        <f t="shared" si="2"/>
        <v>19.655999999999999</v>
      </c>
      <c r="G13" s="13">
        <f t="shared" si="3"/>
        <v>22.033634615384617</v>
      </c>
      <c r="H13" s="12">
        <f t="shared" si="4"/>
        <v>0.57440625000000001</v>
      </c>
      <c r="I13" s="12">
        <f t="shared" si="5"/>
        <v>72</v>
      </c>
      <c r="J13" s="12">
        <f t="shared" si="6"/>
        <v>0.76587500000000019</v>
      </c>
      <c r="K13" s="12">
        <f t="shared" si="7"/>
        <v>72</v>
      </c>
    </row>
    <row r="14" spans="1:12" ht="15.75" customHeight="1">
      <c r="A14" s="14">
        <f t="shared" si="8"/>
        <v>0.83550000000000002</v>
      </c>
      <c r="B14" s="15">
        <v>50</v>
      </c>
      <c r="C14" s="16">
        <f t="shared" si="0"/>
        <v>7.4001576574581724</v>
      </c>
      <c r="D14" s="16">
        <f t="shared" si="1"/>
        <v>4.3746780000000003</v>
      </c>
      <c r="E14" s="16">
        <f t="shared" si="9"/>
        <v>2.5</v>
      </c>
      <c r="F14" s="16">
        <f t="shared" si="2"/>
        <v>18</v>
      </c>
      <c r="G14" s="17">
        <f t="shared" si="3"/>
        <v>24.303766666666668</v>
      </c>
      <c r="H14" s="12">
        <f t="shared" si="4"/>
        <v>0.52218750000000003</v>
      </c>
      <c r="I14" s="12">
        <f t="shared" si="5"/>
        <v>80</v>
      </c>
      <c r="J14" s="12">
        <f t="shared" si="6"/>
        <v>0.69625000000000004</v>
      </c>
      <c r="K14" s="12">
        <f t="shared" si="7"/>
        <v>80</v>
      </c>
    </row>
    <row r="15" spans="1:12" ht="15.75" customHeight="1">
      <c r="A15" s="12">
        <f t="shared" si="8"/>
        <v>0.75195000000000001</v>
      </c>
      <c r="B15" s="12">
        <v>55</v>
      </c>
      <c r="C15" s="13">
        <f t="shared" si="0"/>
        <v>6.6601418917123549</v>
      </c>
      <c r="D15" s="13">
        <f t="shared" si="1"/>
        <v>4.3309312200000001</v>
      </c>
      <c r="E15" s="13">
        <f t="shared" si="9"/>
        <v>2.27</v>
      </c>
      <c r="F15" s="13">
        <f t="shared" si="2"/>
        <v>16.344000000000001</v>
      </c>
      <c r="G15" s="13">
        <f t="shared" si="3"/>
        <v>26.498600220264318</v>
      </c>
      <c r="H15" s="12">
        <f t="shared" si="4"/>
        <v>0.46996874999999999</v>
      </c>
      <c r="I15" s="12">
        <f t="shared" si="5"/>
        <v>88</v>
      </c>
      <c r="J15" s="12">
        <f t="shared" si="6"/>
        <v>0.62662499999999999</v>
      </c>
      <c r="K15" s="12">
        <f t="shared" si="7"/>
        <v>88</v>
      </c>
    </row>
    <row r="16" spans="1:12" ht="15.75" customHeight="1">
      <c r="A16" s="18">
        <f t="shared" si="8"/>
        <v>0.66840000000000011</v>
      </c>
      <c r="B16" s="18">
        <v>60</v>
      </c>
      <c r="C16" s="19">
        <f t="shared" si="0"/>
        <v>5.9201261259665383</v>
      </c>
      <c r="D16" s="19">
        <f t="shared" si="1"/>
        <v>4.1996908800000003</v>
      </c>
      <c r="E16" s="19">
        <f t="shared" si="9"/>
        <v>2.04</v>
      </c>
      <c r="F16" s="19">
        <f t="shared" si="2"/>
        <v>14.688000000000001</v>
      </c>
      <c r="G16" s="19">
        <f t="shared" si="3"/>
        <v>28.592666666666666</v>
      </c>
      <c r="H16" s="12">
        <f t="shared" si="4"/>
        <v>0.41775000000000007</v>
      </c>
      <c r="I16" s="12">
        <f t="shared" si="5"/>
        <v>96</v>
      </c>
      <c r="J16" s="12">
        <f t="shared" si="6"/>
        <v>0.55700000000000016</v>
      </c>
      <c r="K16" s="12">
        <f t="shared" si="7"/>
        <v>96</v>
      </c>
      <c r="L16" s="10">
        <f>0.58*1.2</f>
        <v>0.69599999999999995</v>
      </c>
    </row>
    <row r="17" spans="1:26" ht="15.75" customHeight="1">
      <c r="A17" s="18">
        <f t="shared" si="8"/>
        <v>0.58484999999999998</v>
      </c>
      <c r="B17" s="18">
        <v>65</v>
      </c>
      <c r="C17" s="19">
        <f t="shared" si="0"/>
        <v>5.1801103602207208</v>
      </c>
      <c r="D17" s="19">
        <f t="shared" si="1"/>
        <v>3.9809569800000002</v>
      </c>
      <c r="E17" s="19">
        <f t="shared" si="9"/>
        <v>1.8099999999999998</v>
      </c>
      <c r="F17" s="19">
        <f t="shared" si="2"/>
        <v>13.031999999999998</v>
      </c>
      <c r="G17" s="19">
        <f t="shared" si="3"/>
        <v>30.547552025782693</v>
      </c>
      <c r="H17" s="12">
        <f t="shared" si="4"/>
        <v>0.36553124999999997</v>
      </c>
      <c r="I17" s="12">
        <f t="shared" si="5"/>
        <v>104</v>
      </c>
      <c r="J17" s="12">
        <f t="shared" si="6"/>
        <v>0.487375</v>
      </c>
      <c r="K17" s="12">
        <f t="shared" si="7"/>
        <v>104</v>
      </c>
    </row>
    <row r="18" spans="1:26" ht="15.75" customHeight="1">
      <c r="A18" s="18">
        <f t="shared" si="8"/>
        <v>0.50129999999999997</v>
      </c>
      <c r="B18" s="18">
        <v>70</v>
      </c>
      <c r="C18" s="19">
        <f t="shared" si="0"/>
        <v>4.4400945944749033</v>
      </c>
      <c r="D18" s="19">
        <f t="shared" si="1"/>
        <v>3.6747295200000001</v>
      </c>
      <c r="E18" s="19">
        <f t="shared" si="9"/>
        <v>1.5799999999999998</v>
      </c>
      <c r="F18" s="19">
        <f t="shared" si="2"/>
        <v>11.375999999999999</v>
      </c>
      <c r="G18" s="19">
        <f t="shared" si="3"/>
        <v>32.302474683544311</v>
      </c>
      <c r="H18" s="12">
        <f t="shared" si="4"/>
        <v>0.31331249999999994</v>
      </c>
      <c r="I18" s="12">
        <f t="shared" si="5"/>
        <v>112</v>
      </c>
      <c r="J18" s="12">
        <f t="shared" si="6"/>
        <v>0.41775000000000001</v>
      </c>
      <c r="K18" s="12">
        <f t="shared" si="7"/>
        <v>112</v>
      </c>
    </row>
    <row r="19" spans="1:26" ht="15.75" customHeight="1">
      <c r="A19" s="18">
        <f t="shared" si="8"/>
        <v>0.41775000000000001</v>
      </c>
      <c r="B19" s="18">
        <v>75</v>
      </c>
      <c r="C19" s="19">
        <f t="shared" si="0"/>
        <v>3.7000788287290862</v>
      </c>
      <c r="D19" s="19">
        <f t="shared" si="1"/>
        <v>3.2810085</v>
      </c>
      <c r="E19" s="19">
        <f t="shared" si="9"/>
        <v>1.3499999999999999</v>
      </c>
      <c r="F19" s="19">
        <f t="shared" si="2"/>
        <v>9.7199999999999989</v>
      </c>
      <c r="G19" s="19">
        <f t="shared" si="3"/>
        <v>33.755231481481488</v>
      </c>
      <c r="H19" s="12">
        <f t="shared" si="4"/>
        <v>0.26109375000000001</v>
      </c>
      <c r="I19" s="12">
        <f t="shared" si="5"/>
        <v>120</v>
      </c>
      <c r="J19" s="12">
        <f t="shared" si="6"/>
        <v>0.34812500000000002</v>
      </c>
      <c r="K19" s="12">
        <f t="shared" si="7"/>
        <v>120</v>
      </c>
    </row>
    <row r="20" spans="1:26" ht="15.75" customHeight="1">
      <c r="A20" s="18">
        <f t="shared" si="8"/>
        <v>0.33420000000000005</v>
      </c>
      <c r="B20" s="18">
        <v>80</v>
      </c>
      <c r="C20" s="19">
        <f t="shared" si="0"/>
        <v>2.9600630629832692</v>
      </c>
      <c r="D20" s="19">
        <f t="shared" si="1"/>
        <v>2.7997939200000004</v>
      </c>
      <c r="E20" s="19">
        <f t="shared" si="9"/>
        <v>1.1199999999999999</v>
      </c>
      <c r="F20" s="19">
        <f t="shared" si="2"/>
        <v>8.0640000000000001</v>
      </c>
      <c r="G20" s="19">
        <f t="shared" si="3"/>
        <v>34.719666666666669</v>
      </c>
      <c r="H20" s="12">
        <f t="shared" si="4"/>
        <v>0.20887500000000003</v>
      </c>
      <c r="I20" s="12">
        <f t="shared" si="5"/>
        <v>128</v>
      </c>
      <c r="J20" s="12">
        <f t="shared" si="6"/>
        <v>0.27850000000000008</v>
      </c>
      <c r="K20" s="12">
        <f t="shared" si="7"/>
        <v>128</v>
      </c>
    </row>
    <row r="21" spans="1:26" ht="15.75" customHeight="1">
      <c r="A21" s="18">
        <f t="shared" si="8"/>
        <v>0.25064999999999998</v>
      </c>
      <c r="B21" s="18">
        <v>85</v>
      </c>
      <c r="C21" s="19">
        <f t="shared" si="0"/>
        <v>2.2200472972374516</v>
      </c>
      <c r="D21" s="19">
        <f t="shared" si="1"/>
        <v>2.2310857799999999</v>
      </c>
      <c r="E21" s="19">
        <f t="shared" si="9"/>
        <v>0.8899999999999999</v>
      </c>
      <c r="F21" s="19">
        <f t="shared" si="2"/>
        <v>6.4079999999999995</v>
      </c>
      <c r="G21" s="19">
        <f t="shared" si="3"/>
        <v>34.817193820224716</v>
      </c>
      <c r="H21" s="12">
        <f t="shared" si="4"/>
        <v>0.15665624999999997</v>
      </c>
      <c r="I21" s="12">
        <f t="shared" si="5"/>
        <v>136</v>
      </c>
      <c r="J21" s="12">
        <f t="shared" si="6"/>
        <v>0.20887500000000001</v>
      </c>
      <c r="K21" s="12">
        <f t="shared" si="7"/>
        <v>136</v>
      </c>
    </row>
    <row r="22" spans="1:26" ht="15.75" customHeight="1">
      <c r="A22" s="18">
        <f t="shared" si="8"/>
        <v>0.16710000000000003</v>
      </c>
      <c r="B22" s="18">
        <v>90</v>
      </c>
      <c r="C22" s="19">
        <f t="shared" si="0"/>
        <v>1.4800315314916346</v>
      </c>
      <c r="D22" s="19">
        <f t="shared" si="1"/>
        <v>1.5748840800000001</v>
      </c>
      <c r="E22" s="19">
        <f t="shared" si="9"/>
        <v>0.65999999999999992</v>
      </c>
      <c r="F22" s="19">
        <f t="shared" si="2"/>
        <v>4.7519999999999998</v>
      </c>
      <c r="G22" s="19">
        <f t="shared" si="3"/>
        <v>33.141500000000001</v>
      </c>
      <c r="H22" s="12">
        <f t="shared" si="4"/>
        <v>0.10443750000000002</v>
      </c>
      <c r="I22" s="12">
        <f t="shared" si="5"/>
        <v>144</v>
      </c>
      <c r="J22" s="12">
        <f t="shared" si="6"/>
        <v>0.13925000000000004</v>
      </c>
      <c r="K22" s="12">
        <f t="shared" si="7"/>
        <v>144</v>
      </c>
    </row>
    <row r="23" spans="1:26" ht="15.75" customHeight="1">
      <c r="A23" s="12">
        <f t="shared" si="8"/>
        <v>8.3550000000000013E-2</v>
      </c>
      <c r="B23" s="12">
        <v>95</v>
      </c>
      <c r="C23" s="13">
        <f t="shared" si="0"/>
        <v>0.74001576574581729</v>
      </c>
      <c r="D23" s="13">
        <f t="shared" si="1"/>
        <v>0.83118882000000005</v>
      </c>
      <c r="E23" s="13">
        <f t="shared" si="9"/>
        <v>0.43</v>
      </c>
      <c r="F23" s="13">
        <f t="shared" si="2"/>
        <v>3.0960000000000001</v>
      </c>
      <c r="G23" s="13">
        <f t="shared" si="3"/>
        <v>26.847184108527134</v>
      </c>
      <c r="H23" s="12">
        <f t="shared" si="4"/>
        <v>5.2218750000000008E-2</v>
      </c>
      <c r="I23" s="12">
        <f t="shared" si="5"/>
        <v>152</v>
      </c>
      <c r="J23" s="12">
        <f t="shared" si="6"/>
        <v>6.962500000000002E-2</v>
      </c>
      <c r="K23" s="12">
        <f t="shared" si="7"/>
        <v>152</v>
      </c>
    </row>
    <row r="24" spans="1:26" ht="15.75" customHeight="1">
      <c r="A24" s="12">
        <v>0</v>
      </c>
      <c r="B24" s="12">
        <v>100</v>
      </c>
      <c r="C24" s="13">
        <f t="shared" si="0"/>
        <v>0</v>
      </c>
      <c r="D24" s="13">
        <f t="shared" si="1"/>
        <v>0</v>
      </c>
      <c r="E24" s="12">
        <v>0.2</v>
      </c>
      <c r="F24" s="13">
        <f t="shared" si="2"/>
        <v>1.4400000000000002</v>
      </c>
      <c r="G24" s="13">
        <f>D24/F24</f>
        <v>0</v>
      </c>
      <c r="H24" s="12">
        <f t="shared" si="4"/>
        <v>0</v>
      </c>
      <c r="I24" s="12">
        <f t="shared" si="5"/>
        <v>160</v>
      </c>
      <c r="J24" s="12">
        <f t="shared" si="6"/>
        <v>0</v>
      </c>
      <c r="K24" s="12">
        <f t="shared" si="7"/>
        <v>160</v>
      </c>
    </row>
    <row r="25" spans="1:26" ht="15.75" customHeight="1">
      <c r="B25" s="10"/>
      <c r="I25" s="10" t="s">
        <v>150</v>
      </c>
      <c r="J25" s="10" t="s">
        <v>155</v>
      </c>
      <c r="K25" s="10" t="s">
        <v>156</v>
      </c>
      <c r="L25" s="10" t="s">
        <v>157</v>
      </c>
    </row>
    <row r="26" spans="1:26" ht="15.75" customHeight="1">
      <c r="A26" s="20"/>
      <c r="B26" s="21" t="s">
        <v>158</v>
      </c>
      <c r="C26" s="20"/>
      <c r="D26" s="22">
        <f>D14</f>
        <v>4.3746780000000003</v>
      </c>
      <c r="E26" s="20"/>
      <c r="F26" s="20"/>
      <c r="G26" s="20"/>
      <c r="H26" s="23"/>
      <c r="I26" s="24">
        <v>65</v>
      </c>
      <c r="J26" s="25">
        <f>A17</f>
        <v>0.58484999999999998</v>
      </c>
      <c r="K26" s="23">
        <f>J26*1.66667</f>
        <v>0.97475194949999999</v>
      </c>
      <c r="L26" s="23">
        <f>1.6*B12</f>
        <v>64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>
      <c r="A27" s="26"/>
      <c r="B27" s="27" t="s">
        <v>159</v>
      </c>
      <c r="C27" s="26"/>
      <c r="D27" s="26"/>
      <c r="E27" s="26"/>
      <c r="F27" s="26"/>
      <c r="G27" s="28">
        <f>G21</f>
        <v>34.817193820224716</v>
      </c>
      <c r="H27" s="23"/>
      <c r="I27" s="24" t="s">
        <v>160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B28" s="10"/>
      <c r="I28" s="10" t="s">
        <v>161</v>
      </c>
    </row>
    <row r="29" spans="1:26" ht="15.75" customHeight="1">
      <c r="B29" s="10" t="s">
        <v>162</v>
      </c>
    </row>
    <row r="30" spans="1:26" ht="15.75" customHeight="1">
      <c r="B30" s="10" t="s">
        <v>163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3"/>
  <sheetViews>
    <sheetView workbookViewId="0">
      <selection activeCell="L24" sqref="L24"/>
    </sheetView>
  </sheetViews>
  <sheetFormatPr defaultRowHeight="14.4"/>
  <cols>
    <col min="3" max="3" width="26" customWidth="1"/>
    <col min="11" max="11" width="17.88671875" customWidth="1"/>
  </cols>
  <sheetData>
    <row r="1" spans="1:10">
      <c r="A1" t="s">
        <v>98</v>
      </c>
    </row>
    <row r="3" spans="1:10">
      <c r="A3" t="s">
        <v>108</v>
      </c>
      <c r="J3" s="1" t="s">
        <v>129</v>
      </c>
    </row>
    <row r="20" spans="2:18">
      <c r="J20" t="s">
        <v>126</v>
      </c>
    </row>
    <row r="21" spans="2:18">
      <c r="B21" t="s">
        <v>99</v>
      </c>
      <c r="C21" t="s">
        <v>100</v>
      </c>
      <c r="D21">
        <v>150</v>
      </c>
      <c r="E21" t="s">
        <v>109</v>
      </c>
      <c r="J21" t="s">
        <v>118</v>
      </c>
      <c r="K21" t="s">
        <v>119</v>
      </c>
      <c r="L21">
        <v>7.8</v>
      </c>
      <c r="M21" t="s">
        <v>116</v>
      </c>
      <c r="N21">
        <v>7</v>
      </c>
      <c r="P21">
        <v>7</v>
      </c>
    </row>
    <row r="22" spans="2:18">
      <c r="B22" t="s">
        <v>101</v>
      </c>
      <c r="C22" t="s">
        <v>102</v>
      </c>
      <c r="D22">
        <v>50</v>
      </c>
      <c r="E22" t="s">
        <v>109</v>
      </c>
      <c r="J22" t="s">
        <v>120</v>
      </c>
      <c r="K22" t="s">
        <v>124</v>
      </c>
      <c r="L22">
        <v>35</v>
      </c>
      <c r="N22">
        <v>48</v>
      </c>
      <c r="P22">
        <v>55</v>
      </c>
    </row>
    <row r="23" spans="2:18">
      <c r="B23" t="s">
        <v>113</v>
      </c>
      <c r="C23" t="s">
        <v>114</v>
      </c>
      <c r="D23">
        <v>7.5</v>
      </c>
      <c r="E23" t="s">
        <v>115</v>
      </c>
      <c r="J23" t="s">
        <v>121</v>
      </c>
      <c r="L23" s="5">
        <f>COS(L22/180*3.1416)</f>
        <v>0.81915122495219761</v>
      </c>
      <c r="M23" s="5"/>
      <c r="N23" s="5">
        <f>COS(N22/180*3.1416)</f>
        <v>0.66912915050511268</v>
      </c>
      <c r="O23" s="5"/>
      <c r="P23" s="5">
        <f>COS(P22/180*3.1416)</f>
        <v>0.5735745975691473</v>
      </c>
      <c r="Q23" s="5"/>
    </row>
    <row r="24" spans="2:18">
      <c r="B24" t="s">
        <v>110</v>
      </c>
      <c r="C24" t="s">
        <v>111</v>
      </c>
      <c r="D24">
        <v>300</v>
      </c>
      <c r="F24" t="s">
        <v>112</v>
      </c>
      <c r="J24" t="s">
        <v>122</v>
      </c>
      <c r="L24" s="5">
        <f>SIN(L22/180*3.1416)</f>
        <v>0.57357760648347678</v>
      </c>
      <c r="M24" s="5"/>
      <c r="N24" s="5">
        <f>SIN(N22/180*3.1416)</f>
        <v>0.74314613633141247</v>
      </c>
      <c r="O24" s="5"/>
      <c r="P24" s="5">
        <f>SIN(P22/180*3.1416)</f>
        <v>0.81915333181486272</v>
      </c>
      <c r="Q24" s="5"/>
    </row>
    <row r="25" spans="2:18">
      <c r="B25" t="s">
        <v>103</v>
      </c>
      <c r="C25" t="s">
        <v>117</v>
      </c>
      <c r="D25" s="5">
        <f>D24/60*2*3.1416*7.5*0.0254</f>
        <v>5.9847479999999997</v>
      </c>
      <c r="E25" t="s">
        <v>116</v>
      </c>
      <c r="J25" s="1" t="s">
        <v>130</v>
      </c>
      <c r="L25" s="5"/>
      <c r="M25" s="5"/>
      <c r="N25" s="5"/>
      <c r="O25" s="5"/>
      <c r="P25" s="5"/>
      <c r="Q25" s="5"/>
    </row>
    <row r="26" spans="2:18">
      <c r="B26" t="s">
        <v>104</v>
      </c>
      <c r="C26" t="s">
        <v>105</v>
      </c>
      <c r="D26" s="5">
        <f>2/(D22/D21+1)*D25</f>
        <v>8.9771219999999996</v>
      </c>
      <c r="E26" t="s">
        <v>116</v>
      </c>
      <c r="K26" t="s">
        <v>127</v>
      </c>
      <c r="L26" s="5" t="s">
        <v>123</v>
      </c>
      <c r="M26" s="5" t="s">
        <v>125</v>
      </c>
      <c r="N26" s="5" t="s">
        <v>123</v>
      </c>
      <c r="O26" s="5" t="s">
        <v>125</v>
      </c>
      <c r="P26" s="5" t="s">
        <v>123</v>
      </c>
      <c r="Q26" s="5" t="s">
        <v>125</v>
      </c>
      <c r="R26" s="5" t="s">
        <v>128</v>
      </c>
    </row>
    <row r="27" spans="2:18">
      <c r="B27" t="s">
        <v>106</v>
      </c>
      <c r="C27" t="s">
        <v>107</v>
      </c>
      <c r="D27" s="5">
        <f>(1-D22/D21)/(1+D22/D21)*D25</f>
        <v>2.9923740000000003</v>
      </c>
      <c r="E27" t="s">
        <v>116</v>
      </c>
      <c r="K27">
        <v>0</v>
      </c>
      <c r="L27" s="5">
        <f>$K27*0.0254*12/L$21/L$23</f>
        <v>0</v>
      </c>
      <c r="M27" s="5">
        <f t="shared" ref="M27:M49" si="0">MAX($K27*0.0254*12*L$24/L$23-4.9*L27^2,0)/12/0.0254</f>
        <v>0</v>
      </c>
      <c r="N27" s="5">
        <f t="shared" ref="N27:N49" si="1">$K27*0.0254*12/N$21/N$23</f>
        <v>0</v>
      </c>
      <c r="O27" s="5">
        <f t="shared" ref="O27:O49" si="2">MAX($K27*0.0254*12*N$24/N$23-4.9*N27^2,0)/12/0.0254</f>
        <v>0</v>
      </c>
      <c r="P27" s="5">
        <f t="shared" ref="P27:P49" si="3">$K27*0.0254*12/P$21/P$23</f>
        <v>0</v>
      </c>
      <c r="Q27" s="5">
        <f>MAX($K27*0.0254*12*P$24/P$23-4.9*P27^2,0)/12/0.0254</f>
        <v>0</v>
      </c>
      <c r="R27" s="5">
        <v>0</v>
      </c>
    </row>
    <row r="28" spans="2:18">
      <c r="B28" t="s">
        <v>140</v>
      </c>
      <c r="D28" s="5">
        <f>0.5*D21/1000*D25*D25</f>
        <v>2.6862906467627998</v>
      </c>
      <c r="E28" t="s">
        <v>139</v>
      </c>
      <c r="K28">
        <v>1</v>
      </c>
      <c r="L28" s="5">
        <f t="shared" ref="L28:L49" si="4">$K28*0.0254*12/L$21/L$23</f>
        <v>4.770416241421533E-2</v>
      </c>
      <c r="M28" s="5">
        <f t="shared" si="0"/>
        <v>0.66362545822947316</v>
      </c>
      <c r="N28" s="5">
        <f t="shared" si="1"/>
        <v>6.5073920497989782E-2</v>
      </c>
      <c r="O28" s="5">
        <f t="shared" si="2"/>
        <v>1.0425407284322004</v>
      </c>
      <c r="P28" s="5">
        <f t="shared" si="3"/>
        <v>7.5914898127279473E-2</v>
      </c>
      <c r="Q28" s="5">
        <f t="shared" ref="Q28" si="5">MAX($K28*0.0254*12*P$24/P$23-4.9*P28^2,0)/12/0.0254</f>
        <v>1.3355070227520325</v>
      </c>
      <c r="R28" s="5">
        <v>0</v>
      </c>
    </row>
    <row r="29" spans="2:18">
      <c r="K29">
        <v>2</v>
      </c>
      <c r="L29" s="5">
        <f t="shared" si="4"/>
        <v>9.540832482843066E-2</v>
      </c>
      <c r="M29" s="5">
        <f t="shared" si="0"/>
        <v>1.2540824988274175</v>
      </c>
      <c r="N29" s="5">
        <f t="shared" si="1"/>
        <v>0.13014784099597956</v>
      </c>
      <c r="O29" s="5">
        <f t="shared" si="2"/>
        <v>1.9489291331636422</v>
      </c>
      <c r="P29" s="5">
        <f t="shared" si="3"/>
        <v>0.15182979625455895</v>
      </c>
      <c r="Q29" s="5">
        <f t="shared" ref="Q29" si="6">MAX($K29*0.0254*12*P$24/P$23-4.9*P29^2,0)/12/0.0254</f>
        <v>2.4857184312481029</v>
      </c>
      <c r="R29" s="5">
        <v>0</v>
      </c>
    </row>
    <row r="30" spans="2:18">
      <c r="K30">
        <v>3</v>
      </c>
      <c r="L30" s="5">
        <f t="shared" si="4"/>
        <v>0.143112487242646</v>
      </c>
      <c r="M30" s="5">
        <f t="shared" si="0"/>
        <v>1.7713711217938328</v>
      </c>
      <c r="N30" s="5">
        <f t="shared" si="1"/>
        <v>0.1952217614939693</v>
      </c>
      <c r="O30" s="5">
        <f t="shared" si="2"/>
        <v>2.7191652141943252</v>
      </c>
      <c r="P30" s="5">
        <f t="shared" si="3"/>
        <v>0.22774469438183839</v>
      </c>
      <c r="Q30" s="5">
        <f t="shared" ref="Q30" si="7">MAX($K30*0.0254*12*P$24/P$23-4.9*P30^2,0)/12/0.0254</f>
        <v>3.4506342254882121</v>
      </c>
      <c r="R30" s="5">
        <v>2.5</v>
      </c>
    </row>
    <row r="31" spans="2:18">
      <c r="K31">
        <v>4</v>
      </c>
      <c r="L31" s="5">
        <f t="shared" si="4"/>
        <v>0.19081664965686132</v>
      </c>
      <c r="M31" s="5">
        <f t="shared" si="0"/>
        <v>2.2154913271287198</v>
      </c>
      <c r="N31" s="5">
        <f t="shared" si="1"/>
        <v>0.26029568199195913</v>
      </c>
      <c r="O31" s="5">
        <f t="shared" si="2"/>
        <v>3.3532489715242497</v>
      </c>
      <c r="P31" s="5">
        <f t="shared" si="3"/>
        <v>0.30365959250911789</v>
      </c>
      <c r="Q31" s="5">
        <f t="shared" ref="Q31" si="8">MAX($K31*0.0254*12*P$24/P$23-4.9*P31^2,0)/12/0.0254</f>
        <v>4.2302544054723592</v>
      </c>
      <c r="R31" s="5">
        <v>2.5</v>
      </c>
    </row>
    <row r="32" spans="2:18">
      <c r="K32">
        <v>5</v>
      </c>
      <c r="L32" s="5">
        <f t="shared" si="4"/>
        <v>0.23852081207107667</v>
      </c>
      <c r="M32" s="5">
        <f t="shared" si="0"/>
        <v>2.5864431148320777</v>
      </c>
      <c r="N32" s="5">
        <f t="shared" si="1"/>
        <v>0.32536960248994895</v>
      </c>
      <c r="O32" s="5">
        <f t="shared" si="2"/>
        <v>3.851180405153416</v>
      </c>
      <c r="P32" s="5">
        <f t="shared" si="3"/>
        <v>0.37957449063639742</v>
      </c>
      <c r="Q32" s="5">
        <f t="shared" ref="Q32" si="9">MAX($K32*0.0254*12*P$24/P$23-4.9*P32^2,0)/12/0.0254</f>
        <v>4.8245789712005438</v>
      </c>
      <c r="R32" s="5">
        <v>0</v>
      </c>
    </row>
    <row r="33" spans="11:18">
      <c r="K33">
        <v>6</v>
      </c>
      <c r="L33" s="5">
        <f t="shared" si="4"/>
        <v>0.28622497448529199</v>
      </c>
      <c r="M33" s="5">
        <f t="shared" si="0"/>
        <v>2.8842264849039063</v>
      </c>
      <c r="N33" s="5">
        <f t="shared" si="1"/>
        <v>0.39044352298793861</v>
      </c>
      <c r="O33" s="5">
        <f t="shared" si="2"/>
        <v>4.212959515081824</v>
      </c>
      <c r="P33" s="5">
        <f t="shared" si="3"/>
        <v>0.45548938876367678</v>
      </c>
      <c r="Q33" s="5">
        <f t="shared" ref="Q33" si="10">MAX($K33*0.0254*12*P$24/P$23-4.9*P33^2,0)/12/0.0254</f>
        <v>5.2336079226727694</v>
      </c>
      <c r="R33" s="5">
        <v>0</v>
      </c>
    </row>
    <row r="34" spans="11:18">
      <c r="K34">
        <v>7</v>
      </c>
      <c r="L34" s="5">
        <f t="shared" si="4"/>
        <v>0.33392913689950737</v>
      </c>
      <c r="M34" s="5">
        <f t="shared" si="0"/>
        <v>3.1088414373442061</v>
      </c>
      <c r="N34" s="5">
        <f t="shared" si="1"/>
        <v>0.45551744348592849</v>
      </c>
      <c r="O34" s="5">
        <f t="shared" si="2"/>
        <v>4.4385863013094733</v>
      </c>
      <c r="P34" s="5">
        <f t="shared" si="3"/>
        <v>0.53140428689095642</v>
      </c>
      <c r="Q34" s="5">
        <f t="shared" ref="Q34" si="11">MAX($K34*0.0254*12*P$24/P$23-4.9*P34^2,0)/12/0.0254</f>
        <v>5.4573412598890263</v>
      </c>
      <c r="R34" s="5">
        <v>2.5</v>
      </c>
    </row>
    <row r="35" spans="11:18">
      <c r="K35">
        <v>8</v>
      </c>
      <c r="L35" s="5">
        <f t="shared" si="4"/>
        <v>0.38163329931372264</v>
      </c>
      <c r="M35" s="5">
        <f t="shared" si="0"/>
        <v>3.2602879721529785</v>
      </c>
      <c r="N35" s="5">
        <f t="shared" si="1"/>
        <v>0.52059136398391825</v>
      </c>
      <c r="O35" s="5">
        <f t="shared" si="2"/>
        <v>4.528060763836363</v>
      </c>
      <c r="P35" s="5">
        <f t="shared" si="3"/>
        <v>0.60731918501823579</v>
      </c>
      <c r="Q35" s="5">
        <f t="shared" ref="Q35" si="12">MAX($K35*0.0254*12*P$24/P$23-4.9*P35^2,0)/12/0.0254</f>
        <v>5.4957789828493278</v>
      </c>
      <c r="R35" s="5">
        <v>2.5</v>
      </c>
    </row>
    <row r="36" spans="11:18">
      <c r="K36">
        <v>9</v>
      </c>
      <c r="L36" s="5">
        <f t="shared" si="4"/>
        <v>0.42933746172793802</v>
      </c>
      <c r="M36" s="5">
        <f t="shared" si="0"/>
        <v>3.3385660893302203</v>
      </c>
      <c r="N36" s="5">
        <f t="shared" si="1"/>
        <v>0.58566528448190802</v>
      </c>
      <c r="O36" s="5">
        <f t="shared" si="2"/>
        <v>4.4813829026624949</v>
      </c>
      <c r="P36" s="5">
        <f t="shared" si="3"/>
        <v>0.68323408314551537</v>
      </c>
      <c r="Q36" s="5">
        <f t="shared" ref="Q36" si="13">MAX($K36*0.0254*12*P$24/P$23-4.9*P36^2,0)/12/0.0254</f>
        <v>5.3489210915536622</v>
      </c>
      <c r="R36" s="5">
        <v>0</v>
      </c>
    </row>
    <row r="37" spans="11:18">
      <c r="K37">
        <v>10</v>
      </c>
      <c r="L37" s="5">
        <f t="shared" si="4"/>
        <v>0.47704162414215334</v>
      </c>
      <c r="M37" s="5">
        <f t="shared" si="0"/>
        <v>3.3436757888759345</v>
      </c>
      <c r="N37" s="5">
        <f t="shared" si="1"/>
        <v>0.6507392049798979</v>
      </c>
      <c r="O37" s="5">
        <f t="shared" si="2"/>
        <v>4.2985527177878673</v>
      </c>
      <c r="P37" s="5">
        <f t="shared" si="3"/>
        <v>0.75914898127279484</v>
      </c>
      <c r="Q37" s="5">
        <f t="shared" ref="Q37" si="14">MAX($K37*0.0254*12*P$24/P$23-4.9*P37^2,0)/12/0.0254</f>
        <v>5.0167675860020404</v>
      </c>
      <c r="R37" s="5">
        <v>0</v>
      </c>
    </row>
    <row r="38" spans="11:18">
      <c r="K38">
        <v>11</v>
      </c>
      <c r="L38" s="5">
        <f t="shared" si="4"/>
        <v>0.52474578655636872</v>
      </c>
      <c r="M38" s="5">
        <f t="shared" si="0"/>
        <v>3.2756170707901182</v>
      </c>
      <c r="N38" s="5">
        <f t="shared" si="1"/>
        <v>0.71581312547788756</v>
      </c>
      <c r="O38" s="5">
        <f t="shared" si="2"/>
        <v>3.9795702092124836</v>
      </c>
      <c r="P38" s="5">
        <f t="shared" si="3"/>
        <v>0.8350638794000742</v>
      </c>
      <c r="Q38" s="5">
        <f t="shared" ref="Q38" si="15">MAX($K38*0.0254*12*P$24/P$23-4.9*P38^2,0)/12/0.0254</f>
        <v>4.499318466194457</v>
      </c>
      <c r="R38" s="5">
        <v>0</v>
      </c>
    </row>
    <row r="39" spans="11:18">
      <c r="K39">
        <v>12</v>
      </c>
      <c r="L39" s="5">
        <f t="shared" si="4"/>
        <v>0.57244994897058399</v>
      </c>
      <c r="M39" s="5">
        <f t="shared" si="0"/>
        <v>3.1343899350727749</v>
      </c>
      <c r="N39" s="5">
        <f t="shared" si="1"/>
        <v>0.78088704597587721</v>
      </c>
      <c r="O39" s="5">
        <f t="shared" si="2"/>
        <v>3.5244353769363417</v>
      </c>
      <c r="P39" s="5">
        <f t="shared" si="3"/>
        <v>0.91097877752735357</v>
      </c>
      <c r="Q39" s="5">
        <f t="shared" ref="Q39" si="16">MAX($K39*0.0254*12*P$24/P$23-4.9*P39^2,0)/12/0.0254</f>
        <v>3.7965737321309141</v>
      </c>
      <c r="R39" s="5">
        <v>0</v>
      </c>
    </row>
    <row r="40" spans="11:18">
      <c r="K40">
        <v>12.5</v>
      </c>
      <c r="L40" s="5">
        <f t="shared" si="4"/>
        <v>0.59630203017769179</v>
      </c>
      <c r="M40" s="5">
        <f t="shared" si="0"/>
        <v>3.0363382106022785</v>
      </c>
      <c r="N40" s="5">
        <f t="shared" si="1"/>
        <v>0.81342400622487221</v>
      </c>
      <c r="O40" s="5">
        <f t="shared" si="2"/>
        <v>3.2458108394104861</v>
      </c>
      <c r="P40" s="5">
        <f t="shared" si="3"/>
        <v>0.94893622659099353</v>
      </c>
      <c r="Q40" s="5">
        <f t="shared" ref="Q40" si="17">MAX($K40*0.0254*12*P$24/P$23-4.9*P40^2,0)/12/0.0254</f>
        <v>3.3757155097531459</v>
      </c>
      <c r="R40" s="5">
        <v>0</v>
      </c>
    </row>
    <row r="41" spans="11:18">
      <c r="K41">
        <v>13</v>
      </c>
      <c r="L41" s="5">
        <f t="shared" si="4"/>
        <v>0.62015411138479937</v>
      </c>
      <c r="M41" s="5">
        <f t="shared" si="0"/>
        <v>2.9199943817239027</v>
      </c>
      <c r="N41" s="5">
        <f t="shared" si="1"/>
        <v>0.84596096647386709</v>
      </c>
      <c r="O41" s="5">
        <f t="shared" si="2"/>
        <v>2.9331482209594371</v>
      </c>
      <c r="P41" s="5">
        <f t="shared" si="3"/>
        <v>0.98689367565463315</v>
      </c>
      <c r="Q41" s="5">
        <f t="shared" ref="Q41" si="18">MAX($K41*0.0254*12*P$24/P$23-4.9*P41^2,0)/12/0.0254</f>
        <v>2.9085333838113994</v>
      </c>
      <c r="R41">
        <v>2.5</v>
      </c>
    </row>
    <row r="42" spans="11:18">
      <c r="K42">
        <v>13.5</v>
      </c>
      <c r="L42" s="5">
        <f t="shared" si="4"/>
        <v>0.64400619259190706</v>
      </c>
      <c r="M42" s="5">
        <f t="shared" si="0"/>
        <v>2.7853584484376404</v>
      </c>
      <c r="N42" s="5">
        <f t="shared" si="1"/>
        <v>0.87849792672286198</v>
      </c>
      <c r="O42" s="5">
        <f t="shared" si="2"/>
        <v>2.5864475215832039</v>
      </c>
      <c r="P42" s="5">
        <f t="shared" si="3"/>
        <v>1.024851124718273</v>
      </c>
      <c r="Q42" s="5">
        <f t="shared" ref="Q42" si="19">MAX($K42*0.0254*12*P$24/P$23-4.9*P42^2,0)/12/0.0254</f>
        <v>2.3950273543056562</v>
      </c>
      <c r="R42">
        <v>2.5</v>
      </c>
    </row>
    <row r="43" spans="11:18">
      <c r="K43">
        <v>14</v>
      </c>
      <c r="L43" s="5">
        <f t="shared" si="4"/>
        <v>0.66785827379901475</v>
      </c>
      <c r="M43" s="5">
        <f t="shared" si="0"/>
        <v>2.6324304107434986</v>
      </c>
      <c r="N43" s="5">
        <f t="shared" si="1"/>
        <v>0.91103488697185697</v>
      </c>
      <c r="O43" s="5">
        <f t="shared" si="2"/>
        <v>2.2057087412817755</v>
      </c>
      <c r="P43" s="5">
        <f t="shared" si="3"/>
        <v>1.0628085737819128</v>
      </c>
      <c r="Q43" s="5">
        <f t="shared" ref="Q43" si="20">MAX($K43*0.0254*12*P$24/P$23-4.9*P43^2,0)/12/0.0254</f>
        <v>1.8351974212359199</v>
      </c>
      <c r="R43">
        <v>2.5</v>
      </c>
    </row>
    <row r="44" spans="11:18">
      <c r="K44">
        <v>15</v>
      </c>
      <c r="L44" s="5">
        <f t="shared" si="4"/>
        <v>0.71556243621323001</v>
      </c>
      <c r="M44" s="5">
        <f t="shared" si="0"/>
        <v>2.2716980221315719</v>
      </c>
      <c r="N44" s="5">
        <f t="shared" si="1"/>
        <v>0.97610880746984674</v>
      </c>
      <c r="O44" s="5">
        <f t="shared" si="2"/>
        <v>1.3421169379033533</v>
      </c>
      <c r="P44" s="5">
        <f t="shared" si="3"/>
        <v>1.1387234719091923</v>
      </c>
      <c r="Q44" s="5">
        <f t="shared" ref="Q44" si="21">MAX($K44*0.0254*12*P$24/P$23-4.9*P44^2,0)/12/0.0254</f>
        <v>0.57656584440448777</v>
      </c>
      <c r="R44" s="5">
        <v>0</v>
      </c>
    </row>
    <row r="45" spans="11:18">
      <c r="K45">
        <v>16</v>
      </c>
      <c r="L45" s="5">
        <f t="shared" si="4"/>
        <v>0.76326659862744528</v>
      </c>
      <c r="M45" s="5">
        <f t="shared" si="0"/>
        <v>1.8377972158881128</v>
      </c>
      <c r="N45" s="5">
        <f t="shared" si="1"/>
        <v>1.0411827279678365</v>
      </c>
      <c r="O45" s="5">
        <f t="shared" si="2"/>
        <v>0.3423728108241772</v>
      </c>
      <c r="P45" s="5">
        <f t="shared" si="3"/>
        <v>1.2146383700364716</v>
      </c>
      <c r="Q45" s="5">
        <f t="shared" ref="Q45" si="22">MAX($K45*0.0254*12*P$24/P$23-4.9*P45^2,0)/12/0.0254</f>
        <v>0</v>
      </c>
      <c r="R45" s="5">
        <v>0</v>
      </c>
    </row>
    <row r="46" spans="11:18">
      <c r="K46">
        <v>17</v>
      </c>
      <c r="L46" s="5">
        <f t="shared" si="4"/>
        <v>0.81097076104166066</v>
      </c>
      <c r="M46" s="5">
        <f t="shared" si="0"/>
        <v>1.3307279920131221</v>
      </c>
      <c r="N46" s="5">
        <f t="shared" si="1"/>
        <v>1.1062566484658263</v>
      </c>
      <c r="O46" s="5">
        <f t="shared" si="2"/>
        <v>0</v>
      </c>
      <c r="P46" s="5">
        <f t="shared" si="3"/>
        <v>1.290553268163751</v>
      </c>
      <c r="Q46" s="5">
        <f t="shared" ref="Q46" si="23">MAX($K46*0.0254*12*P$24/P$23-4.9*P46^2,0)/12/0.0254</f>
        <v>0</v>
      </c>
      <c r="R46" s="5">
        <v>0</v>
      </c>
    </row>
    <row r="47" spans="11:18">
      <c r="K47">
        <v>18</v>
      </c>
      <c r="L47" s="5">
        <f t="shared" si="4"/>
        <v>0.85867492345587604</v>
      </c>
      <c r="M47" s="5">
        <f t="shared" si="0"/>
        <v>0.75049035050660517</v>
      </c>
      <c r="N47" s="5">
        <f t="shared" si="1"/>
        <v>1.171330568963816</v>
      </c>
      <c r="O47" s="5">
        <f t="shared" si="2"/>
        <v>0</v>
      </c>
      <c r="P47" s="5">
        <f t="shared" si="3"/>
        <v>1.3664681662910307</v>
      </c>
      <c r="Q47" s="5">
        <f t="shared" ref="Q47" si="24">MAX($K47*0.0254*12*P$24/P$23-4.9*P47^2,0)/12/0.0254</f>
        <v>0</v>
      </c>
      <c r="R47" s="5">
        <v>0</v>
      </c>
    </row>
    <row r="48" spans="11:18">
      <c r="K48">
        <v>19</v>
      </c>
      <c r="L48" s="5">
        <f t="shared" si="4"/>
        <v>0.90637908587009142</v>
      </c>
      <c r="M48" s="5">
        <f t="shared" si="0"/>
        <v>9.7084291368559034E-2</v>
      </c>
      <c r="N48" s="5">
        <f t="shared" si="1"/>
        <v>1.2364044894618058</v>
      </c>
      <c r="O48" s="5">
        <f t="shared" si="2"/>
        <v>0</v>
      </c>
      <c r="P48" s="5">
        <f t="shared" si="3"/>
        <v>1.44238306441831</v>
      </c>
      <c r="Q48" s="5">
        <f t="shared" ref="Q48" si="25">MAX($K48*0.0254*12*P$24/P$23-4.9*P48^2,0)/12/0.0254</f>
        <v>0</v>
      </c>
      <c r="R48" s="5">
        <v>0</v>
      </c>
    </row>
    <row r="49" spans="2:18">
      <c r="K49">
        <v>20</v>
      </c>
      <c r="L49" s="5">
        <f t="shared" si="4"/>
        <v>0.95408324828430668</v>
      </c>
      <c r="M49" s="5">
        <f t="shared" si="0"/>
        <v>0</v>
      </c>
      <c r="N49" s="5">
        <f t="shared" si="1"/>
        <v>1.3014784099597958</v>
      </c>
      <c r="O49" s="5">
        <f t="shared" si="2"/>
        <v>0</v>
      </c>
      <c r="P49" s="5">
        <f t="shared" si="3"/>
        <v>1.5182979625455897</v>
      </c>
      <c r="Q49" s="5">
        <f t="shared" ref="Q49" si="26">MAX($K49*0.0254*12*P$24/P$23-4.9*P49^2,0)/12/0.0254</f>
        <v>0</v>
      </c>
      <c r="R49" s="5">
        <v>0</v>
      </c>
    </row>
    <row r="50" spans="2:18">
      <c r="L50" s="5"/>
      <c r="M50" s="5"/>
      <c r="N50" s="5"/>
      <c r="O50" s="5"/>
      <c r="P50" s="5"/>
      <c r="Q50" s="5"/>
    </row>
    <row r="51" spans="2:18">
      <c r="L51" s="5"/>
      <c r="M51" s="5"/>
      <c r="N51" s="5"/>
      <c r="O51" s="5"/>
      <c r="P51" s="5"/>
      <c r="Q51" s="5"/>
    </row>
    <row r="52" spans="2:18">
      <c r="L52" s="5"/>
      <c r="M52" s="5"/>
      <c r="N52" s="5"/>
      <c r="O52" s="5"/>
      <c r="P52" s="5"/>
      <c r="Q52" s="5"/>
    </row>
    <row r="53" spans="2:18">
      <c r="B53" t="s">
        <v>131</v>
      </c>
    </row>
  </sheetData>
  <pageMargins left="0.7" right="0.7" top="0.75" bottom="0.75" header="0.3" footer="0.3"/>
  <pageSetup scale="65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7"/>
  <sheetViews>
    <sheetView topLeftCell="A7" workbookViewId="0">
      <selection activeCell="H3" sqref="H3"/>
    </sheetView>
  </sheetViews>
  <sheetFormatPr defaultRowHeight="14.4"/>
  <cols>
    <col min="2" max="15" width="10.33203125" customWidth="1"/>
  </cols>
  <sheetData>
    <row r="2" spans="2:15">
      <c r="H2">
        <f>9/13</f>
        <v>0.69230769230769229</v>
      </c>
    </row>
    <row r="3" spans="2:15" ht="15" thickBot="1"/>
    <row r="4" spans="2:15" ht="53.4" customHeight="1">
      <c r="B4" s="146"/>
      <c r="C4" s="147"/>
      <c r="D4" s="147"/>
      <c r="E4" s="147"/>
      <c r="F4" s="147"/>
      <c r="G4" s="148"/>
      <c r="J4" s="146"/>
      <c r="K4" s="147"/>
      <c r="L4" s="147"/>
      <c r="M4" s="147"/>
      <c r="N4" s="147"/>
      <c r="O4" s="148"/>
    </row>
    <row r="5" spans="2:15" ht="53.4" customHeight="1">
      <c r="B5" s="149"/>
      <c r="C5" s="145"/>
      <c r="D5" s="145"/>
      <c r="E5" s="145"/>
      <c r="F5" s="145"/>
      <c r="G5" s="150"/>
      <c r="J5" s="149"/>
      <c r="K5" s="145"/>
      <c r="L5" s="145"/>
      <c r="M5" s="145"/>
      <c r="N5" s="145"/>
      <c r="O5" s="150"/>
    </row>
    <row r="6" spans="2:15" ht="53.4" customHeight="1">
      <c r="B6" s="149"/>
      <c r="C6" s="145"/>
      <c r="D6" s="145"/>
      <c r="E6" s="145"/>
      <c r="F6" s="145"/>
      <c r="G6" s="150"/>
      <c r="J6" s="149"/>
      <c r="K6" s="145"/>
      <c r="L6" s="145"/>
      <c r="M6" s="145"/>
      <c r="N6" s="145"/>
      <c r="O6" s="150"/>
    </row>
    <row r="7" spans="2:15" ht="53.4" customHeight="1">
      <c r="B7" s="149"/>
      <c r="C7" s="145"/>
      <c r="D7" s="145"/>
      <c r="E7" s="145"/>
      <c r="F7" s="145"/>
      <c r="G7" s="150"/>
      <c r="J7" s="149"/>
      <c r="K7" s="145"/>
      <c r="L7" s="145"/>
      <c r="M7" s="145"/>
      <c r="N7" s="145"/>
      <c r="O7" s="150"/>
    </row>
    <row r="8" spans="2:15" ht="53.4" customHeight="1">
      <c r="B8" s="156"/>
      <c r="C8" s="145"/>
      <c r="D8" s="145"/>
      <c r="E8" s="145"/>
      <c r="F8" s="145"/>
      <c r="G8" s="155"/>
      <c r="J8" s="156"/>
      <c r="K8" s="145"/>
      <c r="L8" s="145"/>
      <c r="M8" s="145"/>
      <c r="N8" s="145"/>
      <c r="O8" s="155"/>
    </row>
    <row r="9" spans="2:15" ht="53.4" customHeight="1" thickBot="1">
      <c r="B9" s="151"/>
      <c r="C9" s="157"/>
      <c r="D9" s="152"/>
      <c r="E9" s="152"/>
      <c r="F9" s="154"/>
      <c r="G9" s="153"/>
      <c r="J9" s="151"/>
      <c r="K9" s="157"/>
      <c r="L9" s="152"/>
      <c r="M9" s="152"/>
      <c r="N9" s="154"/>
      <c r="O9" s="153"/>
    </row>
    <row r="10" spans="2:15" ht="53.4" customHeight="1"/>
    <row r="11" spans="2:15" ht="15" customHeight="1">
      <c r="D11" t="s">
        <v>864</v>
      </c>
      <c r="E11" t="s">
        <v>865</v>
      </c>
      <c r="I11" t="s">
        <v>534</v>
      </c>
    </row>
    <row r="12" spans="2:15">
      <c r="B12" t="s">
        <v>861</v>
      </c>
      <c r="J12">
        <v>1</v>
      </c>
      <c r="K12" t="s">
        <v>869</v>
      </c>
    </row>
    <row r="13" spans="2:15">
      <c r="C13" t="s">
        <v>862</v>
      </c>
      <c r="D13" s="158">
        <v>9</v>
      </c>
      <c r="E13" s="158">
        <f>D13/12</f>
        <v>0.75</v>
      </c>
      <c r="J13">
        <v>2</v>
      </c>
      <c r="K13" t="s">
        <v>870</v>
      </c>
      <c r="M13">
        <f>1.14*2*2*12</f>
        <v>54.72</v>
      </c>
      <c r="N13" t="s">
        <v>871</v>
      </c>
    </row>
    <row r="14" spans="2:15">
      <c r="C14" t="s">
        <v>863</v>
      </c>
      <c r="D14" s="158">
        <f>25+3.5*SQRT(2)*24</f>
        <v>143.79393923933998</v>
      </c>
      <c r="E14" s="158">
        <f>D14/12</f>
        <v>11.982828269944998</v>
      </c>
      <c r="J14">
        <v>3</v>
      </c>
      <c r="K14" t="s">
        <v>872</v>
      </c>
    </row>
    <row r="15" spans="2:15">
      <c r="C15" t="s">
        <v>868</v>
      </c>
      <c r="D15" s="158"/>
      <c r="E15" s="158">
        <f>ATAN(E13/E14)*180/3.14</f>
        <v>3.5832625943888998</v>
      </c>
      <c r="J15">
        <v>4</v>
      </c>
      <c r="K15" t="s">
        <v>873</v>
      </c>
    </row>
    <row r="16" spans="2:15">
      <c r="C16" t="s">
        <v>866</v>
      </c>
      <c r="D16" s="158"/>
      <c r="E16" s="159">
        <f>SQRT(E13^2+E14^2)</f>
        <v>12.006276414733795</v>
      </c>
      <c r="J16" t="s">
        <v>874</v>
      </c>
    </row>
    <row r="17" spans="2:11">
      <c r="B17" t="s">
        <v>867</v>
      </c>
    </row>
    <row r="18" spans="2:11">
      <c r="C18" t="s">
        <v>862</v>
      </c>
      <c r="D18" s="158">
        <v>18</v>
      </c>
      <c r="E18" s="158">
        <f>D18/12</f>
        <v>1.5</v>
      </c>
      <c r="J18" t="s">
        <v>879</v>
      </c>
    </row>
    <row r="19" spans="2:11">
      <c r="C19" t="s">
        <v>863</v>
      </c>
      <c r="D19" s="158">
        <f>25+3.5*SQRT(2)*24</f>
        <v>143.79393923933998</v>
      </c>
      <c r="E19" s="158">
        <f>D19/12</f>
        <v>11.982828269944998</v>
      </c>
      <c r="J19">
        <v>1</v>
      </c>
      <c r="K19" t="s">
        <v>880</v>
      </c>
    </row>
    <row r="20" spans="2:11">
      <c r="C20" t="s">
        <v>868</v>
      </c>
      <c r="D20" s="158"/>
      <c r="E20" s="158">
        <f>ATAN(E18/E19)*180/3.14</f>
        <v>7.138740574216202</v>
      </c>
      <c r="J20">
        <v>2</v>
      </c>
      <c r="K20" t="s">
        <v>881</v>
      </c>
    </row>
    <row r="21" spans="2:11">
      <c r="C21" t="s">
        <v>866</v>
      </c>
      <c r="D21" s="158"/>
      <c r="E21" s="159">
        <f>SQRT(E18^2+E19^2)</f>
        <v>12.076347682432509</v>
      </c>
      <c r="J21">
        <v>3</v>
      </c>
      <c r="K21" t="s">
        <v>882</v>
      </c>
    </row>
    <row r="22" spans="2:11">
      <c r="J22">
        <v>4</v>
      </c>
      <c r="K22" t="s">
        <v>883</v>
      </c>
    </row>
    <row r="23" spans="2:11">
      <c r="B23" t="s">
        <v>875</v>
      </c>
    </row>
    <row r="24" spans="2:11">
      <c r="C24" t="s">
        <v>876</v>
      </c>
      <c r="I24" t="s">
        <v>884</v>
      </c>
    </row>
    <row r="25" spans="2:11">
      <c r="C25" t="s">
        <v>877</v>
      </c>
      <c r="D25" s="158">
        <f>ASIN(11/12/12)*180/3.14</f>
        <v>4.3832508640186498</v>
      </c>
      <c r="E25" t="s">
        <v>878</v>
      </c>
      <c r="J25">
        <v>1</v>
      </c>
      <c r="K25" t="s">
        <v>885</v>
      </c>
    </row>
    <row r="26" spans="2:11">
      <c r="J26">
        <v>2</v>
      </c>
      <c r="K26" t="s">
        <v>886</v>
      </c>
    </row>
    <row r="27" spans="2:11">
      <c r="J27">
        <v>3</v>
      </c>
      <c r="K27" t="s">
        <v>887</v>
      </c>
    </row>
    <row r="28" spans="2:11">
      <c r="J28">
        <v>4</v>
      </c>
      <c r="K28" t="s">
        <v>888</v>
      </c>
    </row>
    <row r="29" spans="2:11">
      <c r="I29" t="s">
        <v>889</v>
      </c>
    </row>
    <row r="30" spans="2:11">
      <c r="K30" t="s">
        <v>891</v>
      </c>
    </row>
    <row r="31" spans="2:11">
      <c r="K31" t="s">
        <v>890</v>
      </c>
    </row>
    <row r="32" spans="2:11">
      <c r="K32" t="s">
        <v>892</v>
      </c>
    </row>
    <row r="33" spans="11:11">
      <c r="K33" t="s">
        <v>893</v>
      </c>
    </row>
    <row r="34" spans="11:11">
      <c r="K34" t="s">
        <v>894</v>
      </c>
    </row>
    <row r="35" spans="11:11">
      <c r="K35" t="s">
        <v>895</v>
      </c>
    </row>
    <row r="36" spans="11:11">
      <c r="K36" t="s">
        <v>896</v>
      </c>
    </row>
    <row r="37" spans="11:11">
      <c r="K37" t="s">
        <v>897</v>
      </c>
    </row>
  </sheetData>
  <pageMargins left="0.7" right="0.7" top="0.75" bottom="0.75" header="0.3" footer="0.3"/>
  <pageSetup scale="61" orientation="landscape" r:id="rId1"/>
  <headerFooter>
    <oddHeader>&amp;L&amp;F/&amp;A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5"/>
  <sheetViews>
    <sheetView topLeftCell="A28" workbookViewId="0">
      <selection activeCell="G33" sqref="G33"/>
    </sheetView>
  </sheetViews>
  <sheetFormatPr defaultRowHeight="14.4"/>
  <cols>
    <col min="2" max="2" width="11.5546875" customWidth="1"/>
    <col min="3" max="3" width="6.5546875" customWidth="1"/>
    <col min="4" max="4" width="20" customWidth="1"/>
    <col min="5" max="5" width="59.21875" customWidth="1"/>
    <col min="6" max="6" width="8.88671875" customWidth="1"/>
    <col min="7" max="7" width="63" customWidth="1"/>
    <col min="8" max="8" width="21.5546875" customWidth="1"/>
  </cols>
  <sheetData>
    <row r="1" spans="1:8">
      <c r="A1" t="s">
        <v>708</v>
      </c>
    </row>
    <row r="2" spans="1:8">
      <c r="B2" t="s">
        <v>962</v>
      </c>
    </row>
    <row r="3" spans="1:8">
      <c r="B3" s="1" t="s">
        <v>980</v>
      </c>
    </row>
    <row r="4" spans="1:8">
      <c r="C4" t="s">
        <v>981</v>
      </c>
    </row>
    <row r="5" spans="1:8">
      <c r="C5" t="s">
        <v>982</v>
      </c>
    </row>
    <row r="6" spans="1:8">
      <c r="C6" t="s">
        <v>987</v>
      </c>
    </row>
    <row r="7" spans="1:8">
      <c r="C7" t="s">
        <v>983</v>
      </c>
    </row>
    <row r="8" spans="1:8">
      <c r="C8" t="s">
        <v>984</v>
      </c>
    </row>
    <row r="9" spans="1:8">
      <c r="C9" t="s">
        <v>985</v>
      </c>
    </row>
    <row r="10" spans="1:8">
      <c r="C10" t="s">
        <v>991</v>
      </c>
    </row>
    <row r="11" spans="1:8">
      <c r="B11" s="1" t="s">
        <v>986</v>
      </c>
    </row>
    <row r="12" spans="1:8" ht="15" thickBot="1"/>
    <row r="13" spans="1:8">
      <c r="B13" s="161" t="s">
        <v>917</v>
      </c>
      <c r="C13" s="162" t="s">
        <v>918</v>
      </c>
      <c r="D13" s="162" t="s">
        <v>977</v>
      </c>
      <c r="E13" s="162" t="s">
        <v>978</v>
      </c>
      <c r="F13" s="162" t="s">
        <v>933</v>
      </c>
      <c r="G13" s="162"/>
      <c r="H13" s="163" t="s">
        <v>979</v>
      </c>
    </row>
    <row r="14" spans="1:8">
      <c r="B14" s="164" t="s">
        <v>80</v>
      </c>
      <c r="C14" s="47"/>
      <c r="D14" s="173" t="s">
        <v>988</v>
      </c>
      <c r="E14" s="47"/>
      <c r="F14" s="168"/>
      <c r="G14" s="35"/>
      <c r="H14" s="48"/>
    </row>
    <row r="15" spans="1:8">
      <c r="B15" s="46"/>
      <c r="C15" s="47" t="s">
        <v>250</v>
      </c>
      <c r="D15" s="166"/>
      <c r="E15" s="47"/>
      <c r="F15" s="36"/>
      <c r="G15" s="37"/>
      <c r="H15" s="48"/>
    </row>
    <row r="16" spans="1:8">
      <c r="B16" s="46"/>
      <c r="C16" s="47"/>
      <c r="D16" s="172"/>
      <c r="E16" s="47" t="s">
        <v>919</v>
      </c>
      <c r="F16" s="36" t="s">
        <v>948</v>
      </c>
      <c r="G16" s="37"/>
      <c r="H16" s="48"/>
    </row>
    <row r="17" spans="2:8">
      <c r="B17" s="46"/>
      <c r="C17" s="47"/>
      <c r="D17" s="166"/>
      <c r="E17" s="47" t="s">
        <v>921</v>
      </c>
      <c r="F17" s="170" t="s">
        <v>947</v>
      </c>
      <c r="G17" s="37"/>
      <c r="H17" s="48"/>
    </row>
    <row r="18" spans="2:8">
      <c r="B18" s="46"/>
      <c r="C18" s="47"/>
      <c r="D18" s="166"/>
      <c r="E18" s="160" t="s">
        <v>922</v>
      </c>
      <c r="F18" s="170" t="s">
        <v>934</v>
      </c>
      <c r="G18" s="37"/>
      <c r="H18" s="48"/>
    </row>
    <row r="19" spans="2:8">
      <c r="B19" s="46"/>
      <c r="C19" s="47"/>
      <c r="D19" s="166"/>
      <c r="E19" s="160" t="s">
        <v>923</v>
      </c>
      <c r="F19" s="36"/>
      <c r="G19" s="37" t="s">
        <v>935</v>
      </c>
      <c r="H19" s="48"/>
    </row>
    <row r="20" spans="2:8">
      <c r="B20" s="46"/>
      <c r="C20" s="47"/>
      <c r="D20" s="166"/>
      <c r="E20" s="160" t="s">
        <v>924</v>
      </c>
      <c r="F20" s="36" t="s">
        <v>936</v>
      </c>
      <c r="G20" s="37"/>
      <c r="H20" s="48"/>
    </row>
    <row r="21" spans="2:8">
      <c r="B21" s="46"/>
      <c r="C21" s="47" t="s">
        <v>920</v>
      </c>
      <c r="D21" s="166"/>
      <c r="E21" s="47"/>
      <c r="F21" s="36"/>
      <c r="G21" s="37" t="s">
        <v>937</v>
      </c>
      <c r="H21" s="48"/>
    </row>
    <row r="22" spans="2:8">
      <c r="B22" s="46"/>
      <c r="C22" s="47"/>
      <c r="D22" s="166"/>
      <c r="E22" s="47" t="s">
        <v>925</v>
      </c>
      <c r="F22" s="36"/>
      <c r="G22" s="37" t="s">
        <v>938</v>
      </c>
      <c r="H22" s="48"/>
    </row>
    <row r="23" spans="2:8">
      <c r="B23" s="46"/>
      <c r="C23" s="47"/>
      <c r="D23" s="166"/>
      <c r="E23" s="47" t="s">
        <v>926</v>
      </c>
      <c r="F23" s="36"/>
      <c r="G23" s="37" t="s">
        <v>939</v>
      </c>
      <c r="H23" s="48"/>
    </row>
    <row r="24" spans="2:8">
      <c r="B24" s="46"/>
      <c r="C24" s="47" t="s">
        <v>815</v>
      </c>
      <c r="D24" s="166"/>
      <c r="E24" s="47"/>
      <c r="F24" s="36" t="s">
        <v>940</v>
      </c>
      <c r="G24" s="37"/>
      <c r="H24" s="48"/>
    </row>
    <row r="25" spans="2:8">
      <c r="B25" s="46"/>
      <c r="C25" s="47"/>
      <c r="D25" s="166"/>
      <c r="E25" s="47" t="s">
        <v>928</v>
      </c>
      <c r="F25" s="36" t="s">
        <v>941</v>
      </c>
      <c r="G25" s="37"/>
      <c r="H25" s="48"/>
    </row>
    <row r="26" spans="2:8">
      <c r="B26" s="46"/>
      <c r="C26" s="47"/>
      <c r="D26" s="166"/>
      <c r="E26" s="47" t="s">
        <v>929</v>
      </c>
      <c r="F26" s="36"/>
      <c r="G26" s="37" t="s">
        <v>942</v>
      </c>
      <c r="H26" s="48"/>
    </row>
    <row r="27" spans="2:8">
      <c r="B27" s="46"/>
      <c r="C27" s="47"/>
      <c r="D27" s="166"/>
      <c r="E27" s="47" t="s">
        <v>930</v>
      </c>
      <c r="F27" s="36"/>
      <c r="G27" s="37" t="s">
        <v>943</v>
      </c>
      <c r="H27" s="48"/>
    </row>
    <row r="28" spans="2:8">
      <c r="B28" s="46"/>
      <c r="C28" s="47"/>
      <c r="D28" s="166"/>
      <c r="E28" s="47" t="s">
        <v>931</v>
      </c>
      <c r="F28" s="36"/>
      <c r="G28" s="37" t="s">
        <v>944</v>
      </c>
      <c r="H28" s="48"/>
    </row>
    <row r="29" spans="2:8">
      <c r="B29" s="164" t="s">
        <v>932</v>
      </c>
      <c r="C29" s="47"/>
      <c r="D29" s="166"/>
      <c r="E29" s="47"/>
      <c r="F29" s="36" t="s">
        <v>952</v>
      </c>
      <c r="G29" s="37"/>
      <c r="H29" s="48"/>
    </row>
    <row r="30" spans="2:8">
      <c r="B30" s="46"/>
      <c r="C30" s="47" t="s">
        <v>927</v>
      </c>
      <c r="D30" s="166"/>
      <c r="E30" s="47"/>
      <c r="F30" s="36"/>
      <c r="G30" s="37" t="s">
        <v>953</v>
      </c>
      <c r="H30" s="48"/>
    </row>
    <row r="31" spans="2:8">
      <c r="B31" s="46"/>
      <c r="C31" s="47"/>
      <c r="D31" s="166"/>
      <c r="E31" s="47" t="s">
        <v>973</v>
      </c>
      <c r="F31" s="36"/>
      <c r="G31" s="37" t="s">
        <v>954</v>
      </c>
      <c r="H31" s="48"/>
    </row>
    <row r="32" spans="2:8">
      <c r="B32" s="46"/>
      <c r="C32" s="47"/>
      <c r="D32" s="166"/>
      <c r="E32" s="47"/>
      <c r="F32" s="36" t="s">
        <v>936</v>
      </c>
      <c r="G32" s="37"/>
      <c r="H32" s="48"/>
    </row>
    <row r="33" spans="2:8">
      <c r="B33" s="46"/>
      <c r="C33" s="47" t="s">
        <v>430</v>
      </c>
      <c r="D33" s="166"/>
      <c r="E33" s="47" t="s">
        <v>951</v>
      </c>
      <c r="F33" s="36"/>
      <c r="G33" s="37" t="s">
        <v>945</v>
      </c>
      <c r="H33" s="48"/>
    </row>
    <row r="34" spans="2:8">
      <c r="B34" s="46"/>
      <c r="C34" s="47"/>
      <c r="D34" s="166"/>
      <c r="E34" s="47" t="s">
        <v>956</v>
      </c>
      <c r="F34" s="36"/>
      <c r="G34" s="37" t="s">
        <v>946</v>
      </c>
      <c r="H34" s="48"/>
    </row>
    <row r="35" spans="2:8">
      <c r="B35" s="46"/>
      <c r="C35" s="47"/>
      <c r="D35" s="166"/>
      <c r="E35" s="47" t="s">
        <v>957</v>
      </c>
      <c r="F35" s="36"/>
      <c r="G35" s="37" t="s">
        <v>949</v>
      </c>
      <c r="H35" s="48"/>
    </row>
    <row r="36" spans="2:8">
      <c r="B36" s="46"/>
      <c r="C36" s="47"/>
      <c r="D36" s="166"/>
      <c r="E36" s="47" t="s">
        <v>959</v>
      </c>
      <c r="F36" s="36"/>
      <c r="G36" s="37" t="s">
        <v>950</v>
      </c>
      <c r="H36" s="48"/>
    </row>
    <row r="37" spans="2:8">
      <c r="B37" s="46"/>
      <c r="C37" s="47" t="s">
        <v>960</v>
      </c>
      <c r="D37" s="166"/>
      <c r="E37" s="47"/>
      <c r="F37" s="36"/>
      <c r="G37" s="37" t="s">
        <v>955</v>
      </c>
      <c r="H37" s="48"/>
    </row>
    <row r="38" spans="2:8">
      <c r="B38" s="46"/>
      <c r="C38" s="47"/>
      <c r="D38" s="166"/>
      <c r="E38" s="47" t="s">
        <v>958</v>
      </c>
      <c r="F38" s="36"/>
      <c r="G38" s="37"/>
      <c r="H38" s="48"/>
    </row>
    <row r="39" spans="2:8">
      <c r="B39" s="46"/>
      <c r="C39" s="47"/>
      <c r="D39" s="166"/>
      <c r="E39" s="47" t="s">
        <v>961</v>
      </c>
      <c r="F39" s="36"/>
      <c r="G39" s="37"/>
      <c r="H39" s="48"/>
    </row>
    <row r="40" spans="2:8">
      <c r="B40" s="164" t="s">
        <v>963</v>
      </c>
      <c r="C40" s="47"/>
      <c r="D40" s="166"/>
      <c r="E40" s="47"/>
      <c r="F40" s="36"/>
      <c r="G40" s="37"/>
      <c r="H40" s="48"/>
    </row>
    <row r="41" spans="2:8">
      <c r="B41" s="46"/>
      <c r="C41" s="47"/>
      <c r="D41" s="166"/>
      <c r="E41" s="47" t="s">
        <v>964</v>
      </c>
      <c r="F41" s="36"/>
      <c r="G41" s="37"/>
      <c r="H41" s="48"/>
    </row>
    <row r="42" spans="2:8">
      <c r="B42" s="46"/>
      <c r="C42" s="47"/>
      <c r="D42" s="166"/>
      <c r="E42" s="47" t="s">
        <v>965</v>
      </c>
      <c r="F42" s="36"/>
      <c r="G42" s="37"/>
      <c r="H42" s="48"/>
    </row>
    <row r="43" spans="2:8">
      <c r="B43" s="46"/>
      <c r="C43" s="47"/>
      <c r="D43" s="166"/>
      <c r="E43" s="47" t="s">
        <v>966</v>
      </c>
      <c r="F43" s="36"/>
      <c r="G43" s="37"/>
      <c r="H43" s="48"/>
    </row>
    <row r="44" spans="2:8">
      <c r="B44" s="46"/>
      <c r="C44" s="47"/>
      <c r="D44" s="166"/>
      <c r="E44" s="47" t="s">
        <v>967</v>
      </c>
      <c r="F44" s="36"/>
      <c r="G44" s="37"/>
      <c r="H44" s="48"/>
    </row>
    <row r="45" spans="2:8">
      <c r="B45" s="164" t="s">
        <v>971</v>
      </c>
      <c r="C45" s="47"/>
      <c r="D45" s="166"/>
      <c r="E45" s="47" t="s">
        <v>968</v>
      </c>
      <c r="F45" s="36"/>
      <c r="G45" s="37"/>
      <c r="H45" s="48"/>
    </row>
    <row r="46" spans="2:8">
      <c r="B46" s="46"/>
      <c r="C46" s="47"/>
      <c r="D46" s="166"/>
      <c r="E46" s="47" t="s">
        <v>969</v>
      </c>
      <c r="F46" s="36"/>
      <c r="G46" s="37"/>
      <c r="H46" s="48"/>
    </row>
    <row r="47" spans="2:8">
      <c r="B47" s="46"/>
      <c r="C47" s="47"/>
      <c r="D47" s="166"/>
      <c r="E47" s="47" t="s">
        <v>970</v>
      </c>
      <c r="F47" s="36"/>
      <c r="G47" s="37"/>
      <c r="H47" s="48"/>
    </row>
    <row r="48" spans="2:8">
      <c r="B48" s="164" t="s">
        <v>974</v>
      </c>
      <c r="C48" s="47"/>
      <c r="D48" s="166"/>
      <c r="E48" s="47"/>
      <c r="F48" s="36"/>
      <c r="G48" s="37"/>
      <c r="H48" s="48"/>
    </row>
    <row r="49" spans="2:8">
      <c r="B49" s="46"/>
      <c r="C49" s="47"/>
      <c r="D49" s="166"/>
      <c r="E49" s="47" t="s">
        <v>972</v>
      </c>
      <c r="F49" s="36"/>
      <c r="G49" s="37"/>
      <c r="H49" s="48"/>
    </row>
    <row r="50" spans="2:8">
      <c r="B50" s="46"/>
      <c r="C50" s="47"/>
      <c r="D50" s="166"/>
      <c r="E50" s="47" t="s">
        <v>975</v>
      </c>
      <c r="F50" s="36"/>
      <c r="G50" s="37"/>
      <c r="H50" s="48"/>
    </row>
    <row r="51" spans="2:8">
      <c r="B51" s="46"/>
      <c r="C51" s="47"/>
      <c r="D51" s="166"/>
      <c r="E51" s="47" t="s">
        <v>976</v>
      </c>
      <c r="F51" s="36"/>
      <c r="G51" s="37"/>
      <c r="H51" s="48"/>
    </row>
    <row r="52" spans="2:8">
      <c r="B52" s="164" t="s">
        <v>989</v>
      </c>
      <c r="C52" s="47"/>
      <c r="D52" s="166"/>
      <c r="E52" s="47"/>
      <c r="F52" s="36"/>
      <c r="G52" s="37"/>
      <c r="H52" s="48"/>
    </row>
    <row r="53" spans="2:8">
      <c r="B53" s="46"/>
      <c r="C53" s="47"/>
      <c r="D53" s="166"/>
      <c r="E53" s="174" t="s">
        <v>990</v>
      </c>
      <c r="F53" s="36"/>
      <c r="G53" s="37"/>
      <c r="H53" s="48"/>
    </row>
    <row r="54" spans="2:8">
      <c r="B54" s="46"/>
      <c r="C54" s="47"/>
      <c r="D54" s="166"/>
      <c r="E54" s="47"/>
      <c r="F54" s="36"/>
      <c r="G54" s="37"/>
      <c r="H54" s="48"/>
    </row>
    <row r="55" spans="2:8" ht="15" thickBot="1">
      <c r="B55" s="49"/>
      <c r="C55" s="50"/>
      <c r="D55" s="167"/>
      <c r="E55" s="50"/>
      <c r="F55" s="171"/>
      <c r="G55" s="165"/>
      <c r="H55" s="51"/>
    </row>
  </sheetData>
  <pageMargins left="0.7" right="0.7" top="0.75" bottom="0.75" header="0.3" footer="0.3"/>
  <pageSetup scale="61" orientation="landscape" r:id="rId1"/>
  <headerFooter>
    <oddHeader>&amp;L&amp;F/&amp;A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36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H17" sqref="H17"/>
    </sheetView>
  </sheetViews>
  <sheetFormatPr defaultColWidth="14.44140625" defaultRowHeight="15.75" customHeight="1"/>
  <cols>
    <col min="1" max="1" width="1.6640625" style="9" customWidth="1"/>
    <col min="2" max="2" width="12.109375" style="9" customWidth="1"/>
    <col min="3" max="3" width="18.5546875" style="9" customWidth="1"/>
    <col min="4" max="4" width="10.109375" style="9" customWidth="1"/>
    <col min="5" max="5" width="14.44140625" style="9"/>
    <col min="6" max="6" width="8.6640625" style="9" customWidth="1"/>
    <col min="7" max="7" width="3.44140625" style="9" customWidth="1"/>
    <col min="8" max="8" width="13" style="9" customWidth="1"/>
    <col min="9" max="9" width="15.21875" style="9" customWidth="1"/>
    <col min="10" max="10" width="12.5546875" style="9" customWidth="1"/>
    <col min="11" max="11" width="4.77734375" style="9" customWidth="1"/>
    <col min="12" max="13" width="31.77734375" style="9" customWidth="1"/>
    <col min="14" max="16384" width="14.44140625" style="9"/>
  </cols>
  <sheetData>
    <row r="1" spans="2:12" ht="15.75" customHeight="1" thickBot="1"/>
    <row r="2" spans="2:12" ht="15.75" customHeight="1" thickBot="1">
      <c r="B2" s="113"/>
      <c r="C2" s="124" t="s">
        <v>675</v>
      </c>
      <c r="D2" s="101"/>
      <c r="E2" s="119" t="s">
        <v>704</v>
      </c>
      <c r="F2" s="102"/>
      <c r="G2" s="124" t="s">
        <v>775</v>
      </c>
      <c r="H2" s="125"/>
      <c r="I2" s="124" t="s">
        <v>858</v>
      </c>
      <c r="J2" s="125"/>
    </row>
    <row r="3" spans="2:12" ht="15.75" customHeight="1" thickBot="1">
      <c r="B3" s="114" t="s">
        <v>338</v>
      </c>
      <c r="C3" s="126" t="s">
        <v>339</v>
      </c>
      <c r="D3" s="98" t="s">
        <v>340</v>
      </c>
      <c r="E3" s="120"/>
      <c r="F3" s="99"/>
      <c r="G3" s="126" t="s">
        <v>339</v>
      </c>
      <c r="H3" s="127" t="s">
        <v>340</v>
      </c>
      <c r="I3" s="126" t="s">
        <v>339</v>
      </c>
      <c r="J3" s="127" t="s">
        <v>340</v>
      </c>
    </row>
    <row r="4" spans="2:12" ht="15.75" customHeight="1">
      <c r="B4" s="115" t="s">
        <v>341</v>
      </c>
      <c r="C4" s="128"/>
      <c r="D4" s="91"/>
      <c r="E4" s="121"/>
      <c r="F4" s="88"/>
      <c r="G4" s="128"/>
      <c r="H4" s="129"/>
      <c r="I4" s="128"/>
      <c r="J4" s="129"/>
    </row>
    <row r="5" spans="2:12" ht="15.75" customHeight="1">
      <c r="B5" s="116" t="s">
        <v>342</v>
      </c>
      <c r="C5" s="130" t="s">
        <v>678</v>
      </c>
      <c r="D5" s="83" t="s">
        <v>676</v>
      </c>
      <c r="E5" s="87" t="s">
        <v>678</v>
      </c>
      <c r="F5" s="85" t="s">
        <v>676</v>
      </c>
      <c r="G5" s="130" t="s">
        <v>678</v>
      </c>
      <c r="H5" s="131"/>
      <c r="I5" s="130" t="s">
        <v>678</v>
      </c>
      <c r="J5" s="131"/>
    </row>
    <row r="6" spans="2:12" ht="15.75" customHeight="1">
      <c r="B6" s="116" t="s">
        <v>343</v>
      </c>
      <c r="C6" s="130"/>
      <c r="D6" s="83"/>
      <c r="E6" s="87"/>
      <c r="F6" s="85"/>
      <c r="G6" s="130"/>
      <c r="H6" s="131"/>
      <c r="I6" s="130"/>
      <c r="J6" s="131"/>
      <c r="L6" s="103"/>
    </row>
    <row r="7" spans="2:12" ht="15.75" customHeight="1">
      <c r="B7" s="116" t="s">
        <v>344</v>
      </c>
      <c r="C7" s="130" t="s">
        <v>345</v>
      </c>
      <c r="D7" s="83" t="s">
        <v>677</v>
      </c>
      <c r="E7" s="87" t="s">
        <v>345</v>
      </c>
      <c r="F7" s="85" t="s">
        <v>677</v>
      </c>
      <c r="G7" s="130" t="s">
        <v>345</v>
      </c>
      <c r="H7" s="131"/>
      <c r="I7" s="130" t="s">
        <v>345</v>
      </c>
      <c r="J7" s="131"/>
      <c r="L7" s="103"/>
    </row>
    <row r="8" spans="2:12" ht="15.75" customHeight="1">
      <c r="B8" s="116" t="s">
        <v>350</v>
      </c>
      <c r="C8" s="130"/>
      <c r="D8" s="83"/>
      <c r="E8" s="87"/>
      <c r="F8" s="85"/>
      <c r="G8" s="130" t="s">
        <v>777</v>
      </c>
      <c r="H8" s="131"/>
      <c r="I8" s="143" t="s">
        <v>1077</v>
      </c>
      <c r="J8" s="131"/>
      <c r="L8" s="103" t="s">
        <v>1165</v>
      </c>
    </row>
    <row r="9" spans="2:12" ht="15.75" customHeight="1">
      <c r="B9" s="116" t="s">
        <v>346</v>
      </c>
      <c r="C9" s="130"/>
      <c r="D9" s="83"/>
      <c r="E9" s="87"/>
      <c r="F9" s="85"/>
      <c r="G9" s="130"/>
      <c r="H9" s="131"/>
      <c r="I9" s="143" t="s">
        <v>1140</v>
      </c>
      <c r="J9" s="131"/>
      <c r="L9" s="103"/>
    </row>
    <row r="10" spans="2:12" ht="15.75" customHeight="1">
      <c r="B10" s="116" t="s">
        <v>349</v>
      </c>
      <c r="C10" s="130"/>
      <c r="D10" s="83"/>
      <c r="E10" s="87"/>
      <c r="F10" s="85"/>
      <c r="G10" s="130" t="s">
        <v>776</v>
      </c>
      <c r="H10" s="131"/>
      <c r="I10" s="130"/>
      <c r="J10" s="131"/>
    </row>
    <row r="11" spans="2:12" ht="15.75" customHeight="1">
      <c r="B11" s="116" t="s">
        <v>347</v>
      </c>
      <c r="C11" s="130" t="s">
        <v>348</v>
      </c>
      <c r="D11" s="83"/>
      <c r="E11" s="87" t="s">
        <v>348</v>
      </c>
      <c r="F11" s="85"/>
      <c r="G11" s="130" t="s">
        <v>348</v>
      </c>
      <c r="H11" s="131"/>
      <c r="I11" s="130" t="s">
        <v>348</v>
      </c>
      <c r="J11" s="131"/>
      <c r="L11" s="103"/>
    </row>
    <row r="12" spans="2:12" ht="15.75" customHeight="1">
      <c r="B12" s="116" t="s">
        <v>354</v>
      </c>
      <c r="C12" s="130"/>
      <c r="D12" s="83"/>
      <c r="E12" s="136" t="s">
        <v>1133</v>
      </c>
      <c r="F12" s="85"/>
      <c r="G12" s="130" t="s">
        <v>419</v>
      </c>
      <c r="H12" s="131"/>
      <c r="I12" s="143" t="s">
        <v>1136</v>
      </c>
      <c r="J12" s="131"/>
      <c r="L12" s="103"/>
    </row>
    <row r="13" spans="2:12" ht="15.75" customHeight="1">
      <c r="B13" s="116" t="s">
        <v>351</v>
      </c>
      <c r="C13" s="130"/>
      <c r="D13" s="83"/>
      <c r="E13" s="136" t="s">
        <v>1134</v>
      </c>
      <c r="F13" s="85"/>
      <c r="G13" s="130" t="s">
        <v>420</v>
      </c>
      <c r="H13" s="131"/>
      <c r="I13" s="143" t="s">
        <v>1137</v>
      </c>
      <c r="J13" s="131"/>
      <c r="L13" s="103"/>
    </row>
    <row r="14" spans="2:12" ht="15.75" customHeight="1">
      <c r="B14" s="116" t="s">
        <v>353</v>
      </c>
      <c r="C14" s="130"/>
      <c r="D14" s="83"/>
      <c r="E14" s="136" t="s">
        <v>1091</v>
      </c>
      <c r="F14" s="85"/>
      <c r="G14" s="130" t="s">
        <v>419</v>
      </c>
      <c r="H14" s="131"/>
      <c r="I14" s="143" t="s">
        <v>1138</v>
      </c>
      <c r="J14" s="131"/>
    </row>
    <row r="15" spans="2:12" ht="15.75" customHeight="1">
      <c r="B15" s="116" t="s">
        <v>352</v>
      </c>
      <c r="C15" s="130"/>
      <c r="D15" s="83"/>
      <c r="E15" s="136"/>
      <c r="F15" s="85"/>
      <c r="G15" s="130" t="s">
        <v>420</v>
      </c>
      <c r="H15" s="131"/>
      <c r="I15" s="143" t="s">
        <v>1139</v>
      </c>
      <c r="J15" s="131"/>
      <c r="L15" s="103"/>
    </row>
    <row r="16" spans="2:12" ht="15.75" customHeight="1">
      <c r="B16" s="116" t="s">
        <v>355</v>
      </c>
      <c r="C16" s="130" t="s">
        <v>1031</v>
      </c>
      <c r="D16" s="83"/>
      <c r="E16" s="87"/>
      <c r="F16" s="85"/>
      <c r="G16" s="130" t="s">
        <v>780</v>
      </c>
      <c r="H16" s="131"/>
      <c r="I16" s="143"/>
      <c r="J16" s="131"/>
      <c r="L16" s="103"/>
    </row>
    <row r="17" spans="2:12" ht="15.75" customHeight="1">
      <c r="B17" s="116" t="s">
        <v>356</v>
      </c>
      <c r="C17" s="130" t="s">
        <v>578</v>
      </c>
      <c r="D17" s="83"/>
      <c r="E17" s="87" t="s">
        <v>578</v>
      </c>
      <c r="F17" s="85"/>
      <c r="G17" s="130"/>
      <c r="H17" s="131"/>
      <c r="I17" s="130"/>
      <c r="J17" s="131"/>
    </row>
    <row r="18" spans="2:12" ht="15.75" customHeight="1">
      <c r="B18" s="116" t="s">
        <v>357</v>
      </c>
      <c r="C18" s="130" t="s">
        <v>699</v>
      </c>
      <c r="D18" s="83"/>
      <c r="E18" s="87" t="s">
        <v>699</v>
      </c>
      <c r="F18" s="85"/>
      <c r="G18" s="130"/>
      <c r="H18" s="131"/>
      <c r="I18" s="130"/>
      <c r="J18" s="131"/>
    </row>
    <row r="19" spans="2:12" ht="15.75" customHeight="1" thickBot="1">
      <c r="B19" s="116" t="s">
        <v>358</v>
      </c>
      <c r="C19" s="130" t="s">
        <v>778</v>
      </c>
      <c r="D19" s="83"/>
      <c r="E19" s="130" t="s">
        <v>778</v>
      </c>
      <c r="F19" s="85"/>
      <c r="G19" s="130"/>
      <c r="H19" s="131"/>
      <c r="I19" s="130"/>
      <c r="J19" s="131"/>
    </row>
    <row r="20" spans="2:12" ht="15.75" customHeight="1">
      <c r="B20" s="117" t="s">
        <v>680</v>
      </c>
      <c r="C20" s="132"/>
      <c r="D20" s="95"/>
      <c r="E20" s="122"/>
      <c r="F20" s="96"/>
      <c r="G20" s="117"/>
      <c r="H20" s="133"/>
      <c r="I20" s="132"/>
      <c r="J20" s="133"/>
    </row>
    <row r="21" spans="2:12" ht="15.75" customHeight="1">
      <c r="B21" s="116" t="s">
        <v>681</v>
      </c>
      <c r="C21" s="130" t="s">
        <v>1035</v>
      </c>
      <c r="D21" s="83"/>
      <c r="E21" s="87" t="s">
        <v>1135</v>
      </c>
      <c r="F21" s="85"/>
      <c r="G21" s="116"/>
      <c r="H21" s="131"/>
      <c r="I21" s="130"/>
      <c r="J21" s="131"/>
    </row>
    <row r="22" spans="2:12" ht="15.75" customHeight="1">
      <c r="B22" s="116" t="s">
        <v>682</v>
      </c>
      <c r="C22" s="130"/>
      <c r="D22" s="83"/>
      <c r="E22" s="87"/>
      <c r="F22" s="85"/>
      <c r="G22" s="116"/>
      <c r="H22" s="131"/>
      <c r="I22" s="130"/>
      <c r="J22" s="131"/>
      <c r="L22" s="103"/>
    </row>
    <row r="23" spans="2:12" ht="15.75" customHeight="1">
      <c r="B23" s="116" t="s">
        <v>683</v>
      </c>
      <c r="C23" s="130"/>
      <c r="D23" s="83"/>
      <c r="E23" s="87"/>
      <c r="F23" s="85"/>
      <c r="G23" s="116"/>
      <c r="H23" s="131"/>
      <c r="I23" s="130"/>
      <c r="J23" s="131"/>
      <c r="L23" s="103"/>
    </row>
    <row r="24" spans="2:12" ht="15.75" customHeight="1">
      <c r="B24" s="116" t="s">
        <v>687</v>
      </c>
      <c r="C24" s="130" t="s">
        <v>360</v>
      </c>
      <c r="D24" s="83"/>
      <c r="E24" s="87"/>
      <c r="F24" s="85"/>
      <c r="G24" s="116"/>
      <c r="H24" s="131"/>
      <c r="I24" s="130"/>
      <c r="J24" s="131"/>
      <c r="L24" s="103"/>
    </row>
    <row r="25" spans="2:12" ht="15.75" customHeight="1">
      <c r="B25" s="116" t="s">
        <v>684</v>
      </c>
      <c r="C25" s="130" t="s">
        <v>1130</v>
      </c>
      <c r="D25" s="83"/>
      <c r="E25" s="130"/>
      <c r="F25" s="85"/>
      <c r="G25" s="116"/>
      <c r="H25" s="131"/>
      <c r="I25" s="130"/>
      <c r="J25" s="131"/>
    </row>
    <row r="26" spans="2:12" ht="15.6" customHeight="1">
      <c r="B26" s="116" t="s">
        <v>686</v>
      </c>
      <c r="C26" s="130" t="s">
        <v>359</v>
      </c>
      <c r="D26" s="83"/>
      <c r="E26" s="87"/>
      <c r="F26" s="85"/>
      <c r="G26" s="116"/>
      <c r="H26" s="131"/>
      <c r="I26" s="130"/>
      <c r="J26" s="131"/>
      <c r="L26" s="103"/>
    </row>
    <row r="27" spans="2:12" ht="15.6" customHeight="1">
      <c r="B27" s="116" t="s">
        <v>685</v>
      </c>
      <c r="C27" s="130" t="s">
        <v>1131</v>
      </c>
      <c r="D27" s="83"/>
      <c r="E27" s="87"/>
      <c r="F27" s="85"/>
      <c r="G27" s="116"/>
      <c r="H27" s="131"/>
      <c r="I27" s="130"/>
      <c r="J27" s="131"/>
      <c r="L27" s="103"/>
    </row>
    <row r="28" spans="2:12" ht="15.6" customHeight="1">
      <c r="B28" s="116" t="s">
        <v>691</v>
      </c>
      <c r="C28" s="130" t="s">
        <v>1132</v>
      </c>
      <c r="D28" s="83"/>
      <c r="E28" s="130"/>
      <c r="F28" s="85"/>
      <c r="G28" s="116"/>
      <c r="H28" s="131"/>
      <c r="I28" s="130"/>
      <c r="J28" s="131"/>
      <c r="L28" s="103"/>
    </row>
    <row r="29" spans="2:12" ht="15.6" customHeight="1">
      <c r="B29" s="116" t="s">
        <v>688</v>
      </c>
      <c r="C29" s="130" t="s">
        <v>701</v>
      </c>
      <c r="D29" s="83"/>
      <c r="E29" s="130"/>
      <c r="F29" s="85"/>
      <c r="G29" s="116"/>
      <c r="H29" s="131"/>
      <c r="I29" s="130"/>
      <c r="J29" s="131"/>
      <c r="L29" s="103"/>
    </row>
    <row r="30" spans="2:12" ht="15.75" customHeight="1">
      <c r="B30" s="116" t="s">
        <v>690</v>
      </c>
      <c r="C30" s="130" t="s">
        <v>1036</v>
      </c>
      <c r="D30" s="83"/>
      <c r="E30" s="130"/>
      <c r="F30" s="85"/>
      <c r="G30" s="116"/>
      <c r="H30" s="131"/>
      <c r="I30" s="130"/>
      <c r="J30" s="131"/>
    </row>
    <row r="31" spans="2:12" ht="15.75" customHeight="1">
      <c r="B31" s="116" t="s">
        <v>689</v>
      </c>
      <c r="C31" s="130" t="s">
        <v>702</v>
      </c>
      <c r="D31" s="83"/>
      <c r="E31" s="130"/>
      <c r="F31" s="85"/>
      <c r="G31" s="116"/>
      <c r="H31" s="131"/>
      <c r="I31" s="130"/>
      <c r="J31" s="131"/>
      <c r="L31" s="103"/>
    </row>
    <row r="32" spans="2:12" ht="15.75" customHeight="1">
      <c r="B32" s="116" t="s">
        <v>692</v>
      </c>
      <c r="C32" s="130"/>
      <c r="D32" s="83"/>
      <c r="E32" s="87"/>
      <c r="F32" s="85"/>
      <c r="G32" s="116"/>
      <c r="H32" s="131"/>
      <c r="I32" s="130"/>
      <c r="J32" s="131"/>
      <c r="L32" s="103"/>
    </row>
    <row r="33" spans="2:17" ht="15.75" customHeight="1">
      <c r="B33" s="116" t="s">
        <v>693</v>
      </c>
      <c r="C33" s="130" t="s">
        <v>1033</v>
      </c>
      <c r="D33" s="83"/>
      <c r="E33" s="87"/>
      <c r="F33" s="85"/>
      <c r="G33" s="116"/>
      <c r="H33" s="131"/>
      <c r="I33" s="130"/>
      <c r="J33" s="131"/>
    </row>
    <row r="34" spans="2:17" ht="15.75" customHeight="1">
      <c r="B34" s="116" t="s">
        <v>694</v>
      </c>
      <c r="C34" s="130"/>
      <c r="D34" s="83"/>
      <c r="E34" s="137"/>
      <c r="F34" s="85"/>
      <c r="G34" s="116"/>
      <c r="H34" s="131"/>
      <c r="I34" s="130"/>
      <c r="J34" s="131"/>
      <c r="Q34" s="10"/>
    </row>
    <row r="35" spans="2:17" ht="15.75" customHeight="1" thickBot="1">
      <c r="B35" s="118" t="s">
        <v>695</v>
      </c>
      <c r="C35" s="134" t="s">
        <v>1034</v>
      </c>
      <c r="D35" s="93"/>
      <c r="E35" s="123"/>
      <c r="F35" s="112"/>
      <c r="G35" s="118"/>
      <c r="H35" s="138"/>
      <c r="I35" s="134"/>
      <c r="J35" s="138"/>
    </row>
    <row r="36" spans="2:17" ht="15.75" customHeight="1" thickBot="1">
      <c r="G36" s="139"/>
      <c r="H36" s="140"/>
      <c r="I36" s="139"/>
      <c r="J36" s="140"/>
    </row>
  </sheetData>
  <pageMargins left="0.7" right="0.7" top="0.75" bottom="0.75" header="0.3" footer="0.3"/>
  <pageSetup scale="72" orientation="landscape" r:id="rId1"/>
  <headerFooter>
    <oddHeader>&amp;L&amp;F/&amp;A&amp;R&amp;P/&amp;N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workbookViewId="0">
      <selection activeCell="M37" sqref="M37"/>
    </sheetView>
  </sheetViews>
  <sheetFormatPr defaultRowHeight="14.4"/>
  <cols>
    <col min="1" max="1" width="2.33203125" customWidth="1"/>
    <col min="2" max="2" width="20.88671875" customWidth="1"/>
    <col min="10" max="10" width="9.77734375" customWidth="1"/>
  </cols>
  <sheetData>
    <row r="2" spans="2:10">
      <c r="B2" s="168" t="s">
        <v>1027</v>
      </c>
      <c r="C2" s="169"/>
      <c r="D2" s="169"/>
      <c r="E2" s="169"/>
      <c r="F2" s="169"/>
      <c r="G2" s="169"/>
      <c r="H2" s="169"/>
      <c r="I2" s="169"/>
      <c r="J2" s="35"/>
    </row>
    <row r="3" spans="2:10">
      <c r="B3" s="36" t="s">
        <v>992</v>
      </c>
      <c r="C3" s="47"/>
      <c r="D3" s="47"/>
      <c r="E3" s="47"/>
      <c r="F3" s="47"/>
      <c r="G3" s="47"/>
      <c r="H3" s="47"/>
      <c r="I3" s="47"/>
      <c r="J3" s="37"/>
    </row>
    <row r="4" spans="2:10">
      <c r="B4" s="36" t="s">
        <v>993</v>
      </c>
      <c r="C4" s="47"/>
      <c r="D4" s="47"/>
      <c r="E4" s="47"/>
      <c r="F4" s="47"/>
      <c r="G4" s="47"/>
      <c r="H4" s="47"/>
      <c r="I4" s="47"/>
      <c r="J4" s="37"/>
    </row>
    <row r="5" spans="2:10">
      <c r="B5" s="36" t="s">
        <v>1020</v>
      </c>
      <c r="C5" s="47"/>
      <c r="D5" s="47"/>
      <c r="E5" s="47"/>
      <c r="F5" s="47"/>
      <c r="G5" s="47"/>
      <c r="H5" s="47"/>
      <c r="I5" s="47"/>
      <c r="J5" s="37"/>
    </row>
    <row r="6" spans="2:10">
      <c r="B6" s="36" t="s">
        <v>994</v>
      </c>
      <c r="C6" s="47"/>
      <c r="D6" s="47" t="s">
        <v>1000</v>
      </c>
      <c r="E6" s="47" t="s">
        <v>1001</v>
      </c>
      <c r="F6" s="47" t="s">
        <v>1002</v>
      </c>
      <c r="G6" s="47" t="s">
        <v>1003</v>
      </c>
      <c r="H6" s="47"/>
      <c r="I6" s="47"/>
      <c r="J6" s="37"/>
    </row>
    <row r="7" spans="2:10">
      <c r="B7" s="170" t="s">
        <v>995</v>
      </c>
      <c r="C7" s="47"/>
      <c r="D7" s="47"/>
      <c r="E7" s="47"/>
      <c r="F7" s="47"/>
      <c r="G7" s="47"/>
      <c r="H7" s="47"/>
      <c r="I7" s="47"/>
      <c r="J7" s="37"/>
    </row>
    <row r="8" spans="2:10">
      <c r="B8" s="170" t="s">
        <v>999</v>
      </c>
      <c r="C8" s="47"/>
      <c r="D8" s="47"/>
      <c r="E8" s="47"/>
      <c r="F8" s="47"/>
      <c r="G8" s="47"/>
      <c r="H8" s="47"/>
      <c r="I8" s="47"/>
      <c r="J8" s="37"/>
    </row>
    <row r="9" spans="2:10">
      <c r="B9" s="170" t="s">
        <v>996</v>
      </c>
      <c r="C9" s="47"/>
      <c r="D9" s="47"/>
      <c r="E9" s="47"/>
      <c r="F9" s="47"/>
      <c r="G9" s="47"/>
      <c r="H9" s="47"/>
      <c r="I9" s="47"/>
      <c r="J9" s="37"/>
    </row>
    <row r="10" spans="2:10">
      <c r="B10" s="170" t="s">
        <v>997</v>
      </c>
      <c r="C10" s="47"/>
      <c r="D10" s="47"/>
      <c r="E10" s="47"/>
      <c r="F10" s="47"/>
      <c r="G10" s="47"/>
      <c r="H10" s="47"/>
      <c r="I10" s="47"/>
      <c r="J10" s="37"/>
    </row>
    <row r="11" spans="2:10">
      <c r="B11" s="175" t="s">
        <v>998</v>
      </c>
      <c r="C11" s="56"/>
      <c r="D11" s="56"/>
      <c r="E11" s="56"/>
      <c r="F11" s="56"/>
      <c r="G11" s="56"/>
      <c r="H11" s="56"/>
      <c r="I11" s="56"/>
      <c r="J11" s="39"/>
    </row>
    <row r="13" spans="2:10">
      <c r="B13" s="176" t="s">
        <v>1004</v>
      </c>
      <c r="C13" s="169"/>
      <c r="D13" s="35"/>
      <c r="F13" s="34" t="s">
        <v>1017</v>
      </c>
      <c r="G13" s="169"/>
      <c r="H13" s="169"/>
      <c r="I13" s="169"/>
      <c r="J13" s="35"/>
    </row>
    <row r="14" spans="2:10">
      <c r="B14" s="170" t="s">
        <v>1005</v>
      </c>
      <c r="C14" s="47"/>
      <c r="D14" s="37"/>
      <c r="F14" s="170" t="s">
        <v>1025</v>
      </c>
      <c r="G14" s="47"/>
      <c r="H14" s="47"/>
      <c r="I14" s="47"/>
      <c r="J14" s="37"/>
    </row>
    <row r="15" spans="2:10">
      <c r="B15" s="170" t="s">
        <v>1006</v>
      </c>
      <c r="C15" s="47"/>
      <c r="D15" s="37"/>
      <c r="F15" s="170" t="s">
        <v>1018</v>
      </c>
      <c r="G15" s="47"/>
      <c r="H15" s="47"/>
      <c r="I15" s="47"/>
      <c r="J15" s="37"/>
    </row>
    <row r="16" spans="2:10">
      <c r="B16" s="170" t="s">
        <v>1007</v>
      </c>
      <c r="C16" s="47"/>
      <c r="D16" s="37"/>
      <c r="F16" s="170" t="s">
        <v>1019</v>
      </c>
      <c r="G16" s="47"/>
      <c r="H16" s="47"/>
      <c r="I16" s="47"/>
      <c r="J16" s="37"/>
    </row>
    <row r="17" spans="2:10">
      <c r="B17" s="170" t="s">
        <v>509</v>
      </c>
      <c r="C17" s="47"/>
      <c r="D17" s="37"/>
      <c r="F17" s="170" t="s">
        <v>1021</v>
      </c>
      <c r="G17" s="47"/>
      <c r="H17" s="47"/>
      <c r="I17" s="47"/>
      <c r="J17" s="37"/>
    </row>
    <row r="18" spans="2:10">
      <c r="B18" s="170" t="s">
        <v>1008</v>
      </c>
      <c r="C18" s="47"/>
      <c r="D18" s="37"/>
      <c r="F18" s="36"/>
      <c r="G18" s="47"/>
      <c r="H18" s="47"/>
      <c r="I18" s="47"/>
      <c r="J18" s="37"/>
    </row>
    <row r="19" spans="2:10">
      <c r="B19" s="170" t="s">
        <v>1009</v>
      </c>
      <c r="C19" s="47"/>
      <c r="D19" s="37"/>
      <c r="F19" s="177" t="s">
        <v>1022</v>
      </c>
      <c r="G19" s="47"/>
      <c r="H19" s="47"/>
      <c r="I19" s="47"/>
      <c r="J19" s="37"/>
    </row>
    <row r="20" spans="2:10">
      <c r="B20" s="170" t="s">
        <v>225</v>
      </c>
      <c r="C20" s="47"/>
      <c r="D20" s="37"/>
      <c r="F20" s="170" t="s">
        <v>1023</v>
      </c>
      <c r="G20" s="47"/>
      <c r="H20" s="47" t="s">
        <v>1024</v>
      </c>
      <c r="I20" s="47"/>
      <c r="J20" s="37"/>
    </row>
    <row r="21" spans="2:10">
      <c r="B21" s="170" t="s">
        <v>1010</v>
      </c>
      <c r="C21" s="47"/>
      <c r="D21" s="37"/>
      <c r="F21" s="36"/>
      <c r="G21" s="47"/>
      <c r="H21" s="47"/>
      <c r="I21" s="47"/>
      <c r="J21" s="37"/>
    </row>
    <row r="22" spans="2:10">
      <c r="B22" s="170" t="s">
        <v>1011</v>
      </c>
      <c r="C22" s="47"/>
      <c r="D22" s="37"/>
      <c r="F22" s="170" t="s">
        <v>1028</v>
      </c>
      <c r="G22" s="47"/>
      <c r="H22" s="47"/>
      <c r="I22" s="47"/>
      <c r="J22" s="37"/>
    </row>
    <row r="23" spans="2:10">
      <c r="B23" s="170" t="s">
        <v>1012</v>
      </c>
      <c r="C23" s="47"/>
      <c r="D23" s="37"/>
      <c r="F23" s="36"/>
      <c r="G23" s="47"/>
      <c r="H23" s="47"/>
      <c r="I23" s="47"/>
      <c r="J23" s="37"/>
    </row>
    <row r="24" spans="2:10">
      <c r="B24" s="170" t="s">
        <v>1013</v>
      </c>
      <c r="C24" s="47"/>
      <c r="D24" s="37"/>
      <c r="F24" s="170" t="s">
        <v>1029</v>
      </c>
      <c r="G24" s="47"/>
      <c r="H24" s="47"/>
      <c r="I24" s="47"/>
      <c r="J24" s="37"/>
    </row>
    <row r="25" spans="2:10">
      <c r="B25" s="170"/>
      <c r="C25" s="47"/>
      <c r="D25" s="37"/>
      <c r="F25" s="36"/>
      <c r="G25" s="47"/>
      <c r="H25" s="47"/>
      <c r="I25" s="47"/>
      <c r="J25" s="37"/>
    </row>
    <row r="26" spans="2:10">
      <c r="B26" s="170"/>
      <c r="C26" s="47"/>
      <c r="D26" s="37"/>
      <c r="F26" s="170" t="s">
        <v>429</v>
      </c>
      <c r="G26" s="47"/>
      <c r="H26" s="47"/>
      <c r="I26" s="47"/>
      <c r="J26" s="37"/>
    </row>
    <row r="27" spans="2:10">
      <c r="B27" s="177" t="s">
        <v>1014</v>
      </c>
      <c r="C27" s="47"/>
      <c r="D27" s="37"/>
      <c r="F27" s="36"/>
      <c r="G27" s="47"/>
      <c r="H27" s="47"/>
      <c r="I27" s="47"/>
      <c r="J27" s="37"/>
    </row>
    <row r="28" spans="2:10">
      <c r="B28" s="170" t="s">
        <v>1015</v>
      </c>
      <c r="C28" s="47"/>
      <c r="D28" s="37"/>
      <c r="F28" s="170" t="s">
        <v>1030</v>
      </c>
      <c r="G28" s="47"/>
      <c r="H28" s="47"/>
      <c r="I28" s="47"/>
      <c r="J28" s="37"/>
    </row>
    <row r="29" spans="2:10">
      <c r="B29" s="175" t="s">
        <v>1016</v>
      </c>
      <c r="C29" s="56"/>
      <c r="D29" s="39"/>
      <c r="F29" s="38"/>
      <c r="G29" s="56"/>
      <c r="H29" s="56"/>
      <c r="I29" s="56"/>
      <c r="J29" s="39"/>
    </row>
    <row r="31" spans="2:10">
      <c r="B31" s="178" t="s">
        <v>1026</v>
      </c>
    </row>
  </sheetData>
  <pageMargins left="0.7" right="0.7" top="0.75" bottom="0.75" header="0.3" footer="0.3"/>
  <pageSetup scale="94" orientation="portrait" r:id="rId1"/>
  <headerFooter>
    <oddHeader>&amp;L8900 Parallax&amp;RGameSheet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K47"/>
  <sheetViews>
    <sheetView topLeftCell="C5" workbookViewId="0">
      <selection activeCell="K12" sqref="K12"/>
    </sheetView>
  </sheetViews>
  <sheetFormatPr defaultRowHeight="14.4"/>
  <cols>
    <col min="2" max="15" width="10.33203125" customWidth="1"/>
    <col min="17" max="22" width="10.33203125" customWidth="1"/>
    <col min="24" max="29" width="10.33203125" style="1" customWidth="1"/>
    <col min="30" max="30" width="8.88671875" style="1"/>
    <col min="31" max="36" width="10.33203125" style="1" customWidth="1"/>
  </cols>
  <sheetData>
    <row r="2" spans="2:37">
      <c r="J2" t="s">
        <v>1038</v>
      </c>
      <c r="Q2" t="s">
        <v>1039</v>
      </c>
      <c r="X2" s="1" t="s">
        <v>1041</v>
      </c>
      <c r="AE2" s="1" t="s">
        <v>1040</v>
      </c>
    </row>
    <row r="3" spans="2:37" ht="15" thickBot="1"/>
    <row r="4" spans="2:37" ht="53.4" customHeight="1">
      <c r="B4" s="146"/>
      <c r="C4" s="147"/>
      <c r="D4" s="147"/>
      <c r="E4" s="147"/>
      <c r="F4" s="147"/>
      <c r="G4" s="148"/>
      <c r="J4" s="146"/>
      <c r="K4" s="147"/>
      <c r="L4" s="147"/>
      <c r="M4" s="147"/>
      <c r="N4" s="147"/>
      <c r="O4" s="148"/>
      <c r="Q4" s="146"/>
      <c r="R4" s="147"/>
      <c r="S4" s="147"/>
      <c r="T4" s="147"/>
      <c r="U4" s="147"/>
      <c r="V4" s="148"/>
      <c r="X4" s="179"/>
      <c r="Y4" s="180"/>
      <c r="Z4" s="180"/>
      <c r="AA4" s="180"/>
      <c r="AB4" s="180"/>
      <c r="AC4" s="181"/>
      <c r="AE4" s="179"/>
      <c r="AF4" s="180"/>
      <c r="AG4" s="180"/>
      <c r="AH4" s="180"/>
      <c r="AI4" s="180"/>
      <c r="AJ4" s="181"/>
    </row>
    <row r="5" spans="2:37" ht="53.4" customHeight="1">
      <c r="B5" s="149"/>
      <c r="C5" s="145"/>
      <c r="D5" s="145"/>
      <c r="E5" s="145"/>
      <c r="F5" s="145"/>
      <c r="G5" s="150"/>
      <c r="J5" s="149"/>
      <c r="K5" s="145"/>
      <c r="L5" s="145"/>
      <c r="M5" s="145"/>
      <c r="N5" s="145"/>
      <c r="O5" s="150"/>
      <c r="Q5" s="149"/>
      <c r="R5" s="145"/>
      <c r="S5" s="145"/>
      <c r="T5" s="145"/>
      <c r="U5" s="145"/>
      <c r="V5" s="150"/>
      <c r="X5" s="182"/>
      <c r="Y5" s="183"/>
      <c r="Z5" s="183"/>
      <c r="AA5" s="183"/>
      <c r="AB5" s="183"/>
      <c r="AC5" s="184"/>
      <c r="AE5" s="182"/>
      <c r="AF5" s="183"/>
      <c r="AG5" s="183"/>
      <c r="AH5" s="183"/>
      <c r="AI5" s="183"/>
      <c r="AJ5" s="184"/>
    </row>
    <row r="6" spans="2:37" ht="53.4" customHeight="1">
      <c r="B6" s="149"/>
      <c r="C6" s="145"/>
      <c r="D6" s="145"/>
      <c r="E6" s="145"/>
      <c r="F6" s="145"/>
      <c r="G6" s="150"/>
      <c r="J6" s="149"/>
      <c r="K6" s="145"/>
      <c r="L6" s="145"/>
      <c r="M6" s="145"/>
      <c r="N6" s="145"/>
      <c r="O6" s="150"/>
      <c r="Q6" s="149"/>
      <c r="R6" s="145"/>
      <c r="S6" s="145"/>
      <c r="T6" s="145"/>
      <c r="U6" s="145"/>
      <c r="V6" s="150"/>
      <c r="X6" s="182"/>
      <c r="Y6" s="183"/>
      <c r="Z6" s="183"/>
      <c r="AA6" s="183"/>
      <c r="AB6" s="183"/>
      <c r="AC6" s="184"/>
      <c r="AE6" s="182"/>
      <c r="AF6" s="183"/>
      <c r="AG6" s="183"/>
      <c r="AH6" s="183"/>
      <c r="AI6" s="183"/>
      <c r="AJ6" s="184"/>
    </row>
    <row r="7" spans="2:37" ht="53.4" customHeight="1">
      <c r="B7" s="149"/>
      <c r="C7" s="145"/>
      <c r="D7" s="145"/>
      <c r="E7" s="145"/>
      <c r="F7" s="145"/>
      <c r="G7" s="150"/>
      <c r="J7" s="149"/>
      <c r="K7" s="145"/>
      <c r="L7" s="145"/>
      <c r="M7" s="145"/>
      <c r="N7" s="145"/>
      <c r="O7" s="150"/>
      <c r="Q7" s="149"/>
      <c r="R7" s="145"/>
      <c r="S7" s="145"/>
      <c r="T7" s="145"/>
      <c r="U7" s="145"/>
      <c r="V7" s="150"/>
      <c r="X7" s="182"/>
      <c r="Y7" s="183"/>
      <c r="Z7" s="183"/>
      <c r="AA7" s="183"/>
      <c r="AB7" s="183"/>
      <c r="AC7" s="184"/>
      <c r="AE7" s="182"/>
      <c r="AF7" s="183"/>
      <c r="AG7" s="183"/>
      <c r="AH7" s="183"/>
      <c r="AI7" s="183"/>
      <c r="AJ7" s="184"/>
    </row>
    <row r="8" spans="2:37" ht="53.4" customHeight="1">
      <c r="B8" s="156"/>
      <c r="C8" s="145"/>
      <c r="D8" s="145"/>
      <c r="E8" s="145"/>
      <c r="F8" s="145"/>
      <c r="G8" s="155"/>
      <c r="J8" s="156"/>
      <c r="K8" s="145"/>
      <c r="L8" s="145"/>
      <c r="M8" s="145"/>
      <c r="N8" s="145"/>
      <c r="O8" s="155"/>
      <c r="Q8" s="156"/>
      <c r="R8" s="145"/>
      <c r="S8" s="145"/>
      <c r="T8" s="145"/>
      <c r="U8" s="145"/>
      <c r="V8" s="155"/>
      <c r="X8" s="185"/>
      <c r="Y8" s="183"/>
      <c r="Z8" s="183"/>
      <c r="AA8" s="183"/>
      <c r="AB8" s="183"/>
      <c r="AC8" s="186"/>
      <c r="AE8" s="185"/>
      <c r="AF8" s="183"/>
      <c r="AG8" s="183"/>
      <c r="AH8" s="183"/>
      <c r="AI8" s="183"/>
      <c r="AJ8" s="186"/>
    </row>
    <row r="9" spans="2:37" ht="53.4" customHeight="1" thickBot="1">
      <c r="B9" s="151"/>
      <c r="C9" s="157"/>
      <c r="D9" s="152"/>
      <c r="E9" s="152"/>
      <c r="F9" s="154"/>
      <c r="G9" s="153"/>
      <c r="J9" s="151"/>
      <c r="K9" s="157"/>
      <c r="L9" s="152"/>
      <c r="M9" s="152"/>
      <c r="N9" s="154"/>
      <c r="O9" s="153"/>
      <c r="Q9" s="151"/>
      <c r="R9" s="157"/>
      <c r="S9" s="152"/>
      <c r="T9" s="152"/>
      <c r="U9" s="154"/>
      <c r="V9" s="153"/>
      <c r="X9" s="187"/>
      <c r="Y9" s="188"/>
      <c r="Z9" s="189"/>
      <c r="AA9" s="189"/>
      <c r="AB9" s="190"/>
      <c r="AC9" s="191"/>
      <c r="AE9" s="187"/>
      <c r="AF9" s="188"/>
      <c r="AG9" s="189"/>
      <c r="AH9" s="189"/>
      <c r="AI9" s="190"/>
      <c r="AJ9" s="191"/>
    </row>
    <row r="10" spans="2:37" ht="53.4" customHeight="1"/>
    <row r="11" spans="2:37" ht="15" customHeight="1">
      <c r="D11" t="s">
        <v>864</v>
      </c>
      <c r="E11" t="s">
        <v>865</v>
      </c>
      <c r="I11" s="6" t="s">
        <v>1042</v>
      </c>
      <c r="J11" s="6"/>
      <c r="K11" s="6"/>
      <c r="L11" s="6"/>
      <c r="M11" s="6"/>
      <c r="N11" s="6"/>
      <c r="O11" s="6"/>
      <c r="P11" s="6" t="s">
        <v>1057</v>
      </c>
      <c r="Q11" s="6" t="s">
        <v>1058</v>
      </c>
      <c r="R11" s="6"/>
      <c r="S11" s="6"/>
      <c r="T11" s="6"/>
      <c r="U11" s="6"/>
      <c r="V11" s="6"/>
      <c r="W11" s="6"/>
      <c r="X11" s="6" t="s">
        <v>1073</v>
      </c>
      <c r="Y11" s="6"/>
      <c r="Z11" s="6"/>
      <c r="AA11" s="6"/>
      <c r="AB11" s="6"/>
      <c r="AC11" s="6"/>
      <c r="AD11" s="6" t="s">
        <v>1073</v>
      </c>
      <c r="AE11" s="6"/>
      <c r="AF11" s="6"/>
      <c r="AG11" s="6"/>
      <c r="AH11" s="6"/>
      <c r="AI11" s="6"/>
      <c r="AJ11" s="6"/>
      <c r="AK11" s="6"/>
    </row>
    <row r="12" spans="2:37">
      <c r="B12" t="s">
        <v>861</v>
      </c>
      <c r="J12" t="s">
        <v>1056</v>
      </c>
      <c r="Q12" t="s">
        <v>1056</v>
      </c>
      <c r="V12" s="6"/>
      <c r="W12" s="6"/>
      <c r="X12" s="6"/>
      <c r="Y12" s="6" t="s">
        <v>1074</v>
      </c>
      <c r="Z12" s="6"/>
      <c r="AA12" s="6"/>
      <c r="AB12" s="6"/>
      <c r="AC12" s="6"/>
      <c r="AD12" s="6"/>
      <c r="AE12" s="6" t="s">
        <v>1074</v>
      </c>
      <c r="AF12" s="6"/>
      <c r="AG12" s="6"/>
      <c r="AH12" s="6"/>
      <c r="AI12" s="6"/>
      <c r="AJ12" s="6"/>
      <c r="AK12" s="6"/>
    </row>
    <row r="13" spans="2:37">
      <c r="C13" t="s">
        <v>862</v>
      </c>
      <c r="D13" s="158">
        <v>9</v>
      </c>
      <c r="E13" s="158">
        <f>D13/12</f>
        <v>0.75</v>
      </c>
      <c r="I13" s="6"/>
      <c r="J13" s="6" t="s">
        <v>1083</v>
      </c>
      <c r="K13" s="6"/>
      <c r="L13" s="6" t="s">
        <v>1046</v>
      </c>
      <c r="M13" s="6" t="s">
        <v>1101</v>
      </c>
      <c r="N13" s="6"/>
      <c r="O13" s="6"/>
      <c r="P13" s="6"/>
      <c r="Q13" s="6" t="s">
        <v>1080</v>
      </c>
      <c r="R13" s="6"/>
      <c r="S13" s="6" t="s">
        <v>1046</v>
      </c>
      <c r="T13" s="6" t="s">
        <v>1101</v>
      </c>
      <c r="U13" s="6"/>
      <c r="V13" s="6"/>
      <c r="W13" s="6"/>
      <c r="X13" s="6"/>
      <c r="Y13" s="6" t="s">
        <v>1076</v>
      </c>
      <c r="Z13" s="6"/>
      <c r="AA13" s="6"/>
      <c r="AB13" s="6"/>
      <c r="AC13" s="6"/>
      <c r="AD13" s="6"/>
      <c r="AE13" s="6" t="s">
        <v>1076</v>
      </c>
      <c r="AF13" s="6"/>
      <c r="AG13" s="6"/>
      <c r="AH13" s="6"/>
      <c r="AI13" s="6"/>
      <c r="AJ13" s="6"/>
      <c r="AK13" s="6"/>
    </row>
    <row r="14" spans="2:37">
      <c r="C14" t="s">
        <v>863</v>
      </c>
      <c r="D14" s="158">
        <f>25+3.5*SQRT(2)*24</f>
        <v>143.79393923933998</v>
      </c>
      <c r="E14" s="158">
        <f>D14/12</f>
        <v>11.982828269944998</v>
      </c>
      <c r="I14" s="6"/>
      <c r="J14" s="6" t="s">
        <v>1044</v>
      </c>
      <c r="K14" s="6"/>
      <c r="L14" s="6"/>
      <c r="M14" s="6" t="s">
        <v>1102</v>
      </c>
      <c r="N14" s="6"/>
      <c r="O14" s="6"/>
      <c r="P14" s="6"/>
      <c r="Q14" s="6" t="s">
        <v>1071</v>
      </c>
      <c r="R14" s="6"/>
      <c r="S14" s="6"/>
      <c r="T14" s="6" t="s">
        <v>1102</v>
      </c>
      <c r="U14" s="6"/>
      <c r="V14" s="6"/>
      <c r="W14" s="6"/>
      <c r="X14" s="6"/>
      <c r="Y14" s="6" t="s">
        <v>1075</v>
      </c>
      <c r="Z14" s="6"/>
      <c r="AA14" s="6"/>
      <c r="AB14" s="6"/>
      <c r="AC14" s="6"/>
      <c r="AD14" s="6"/>
      <c r="AE14" s="6" t="s">
        <v>1075</v>
      </c>
      <c r="AF14" s="6"/>
      <c r="AG14" s="6"/>
      <c r="AH14" s="6"/>
      <c r="AI14" s="6"/>
      <c r="AJ14" s="6"/>
      <c r="AK14" s="6"/>
    </row>
    <row r="15" spans="2:37">
      <c r="C15" t="s">
        <v>868</v>
      </c>
      <c r="D15" s="158"/>
      <c r="E15" s="158">
        <f>ATAN(E13/E14)*180/3.14</f>
        <v>3.5832625943888998</v>
      </c>
      <c r="I15" s="6"/>
      <c r="J15" s="6" t="s">
        <v>1084</v>
      </c>
      <c r="K15" s="6"/>
      <c r="L15" s="6" t="s">
        <v>1047</v>
      </c>
      <c r="M15" s="6" t="s">
        <v>1103</v>
      </c>
      <c r="N15" s="6"/>
      <c r="O15" s="6"/>
      <c r="P15" s="6"/>
      <c r="Q15" s="6" t="s">
        <v>1081</v>
      </c>
      <c r="R15" s="6"/>
      <c r="S15" s="6" t="s">
        <v>1047</v>
      </c>
      <c r="T15" s="6" t="s">
        <v>1103</v>
      </c>
      <c r="U15" s="6"/>
      <c r="V15" s="6"/>
      <c r="W15" s="6"/>
      <c r="X15" s="6" t="s">
        <v>1077</v>
      </c>
      <c r="Y15" s="6"/>
      <c r="Z15" s="6"/>
      <c r="AA15" s="6"/>
      <c r="AB15" s="6"/>
      <c r="AC15" s="6"/>
      <c r="AD15" s="6" t="s">
        <v>1091</v>
      </c>
      <c r="AE15" s="6"/>
      <c r="AF15" s="6"/>
      <c r="AG15" s="6"/>
      <c r="AH15" s="6"/>
      <c r="AI15" s="6"/>
      <c r="AJ15" s="6"/>
      <c r="AK15" s="6"/>
    </row>
    <row r="16" spans="2:37">
      <c r="C16" t="s">
        <v>866</v>
      </c>
      <c r="D16" s="158"/>
      <c r="E16" s="159">
        <f>SQRT(E13^2+E14^2)</f>
        <v>12.006276414733795</v>
      </c>
      <c r="I16" s="6"/>
      <c r="J16" s="6" t="s">
        <v>1048</v>
      </c>
      <c r="K16" s="6"/>
      <c r="L16" s="6"/>
      <c r="M16" s="6" t="s">
        <v>1104</v>
      </c>
      <c r="N16" s="6"/>
      <c r="O16" s="6"/>
      <c r="P16" s="6"/>
      <c r="Q16" s="6" t="s">
        <v>1072</v>
      </c>
      <c r="R16" s="6"/>
      <c r="S16" s="6"/>
      <c r="T16" s="6" t="s">
        <v>1104</v>
      </c>
      <c r="U16" s="6"/>
      <c r="V16" s="6"/>
      <c r="W16" s="6"/>
      <c r="X16" s="6"/>
      <c r="Y16" s="6" t="s">
        <v>1078</v>
      </c>
      <c r="Z16" s="6" t="s">
        <v>1046</v>
      </c>
      <c r="AA16" s="6" t="s">
        <v>1045</v>
      </c>
      <c r="AB16" s="6"/>
      <c r="AC16" s="6"/>
      <c r="AD16" s="6"/>
      <c r="AE16" s="6" t="s">
        <v>1095</v>
      </c>
      <c r="AF16" s="6" t="s">
        <v>1046</v>
      </c>
      <c r="AG16" s="6" t="s">
        <v>1096</v>
      </c>
      <c r="AH16" s="6"/>
      <c r="AI16" s="6"/>
      <c r="AJ16" s="6"/>
      <c r="AK16" s="6"/>
    </row>
    <row r="17" spans="2:37">
      <c r="B17" t="s">
        <v>867</v>
      </c>
      <c r="I17" s="6"/>
      <c r="J17" s="6" t="s">
        <v>1085</v>
      </c>
      <c r="K17" s="6"/>
      <c r="L17" s="6"/>
      <c r="M17" s="6"/>
      <c r="N17" s="6"/>
      <c r="O17" s="6"/>
      <c r="P17" s="6"/>
      <c r="Q17" s="6" t="s">
        <v>1082</v>
      </c>
      <c r="R17" s="6"/>
      <c r="S17" s="6"/>
      <c r="T17" s="6" t="s">
        <v>1049</v>
      </c>
      <c r="U17" s="6"/>
      <c r="V17" s="6"/>
      <c r="W17" s="6"/>
      <c r="X17" s="6"/>
      <c r="Y17" s="6" t="s">
        <v>1079</v>
      </c>
      <c r="Z17" s="6"/>
      <c r="AA17" s="6" t="s">
        <v>1043</v>
      </c>
      <c r="AB17" s="6"/>
      <c r="AC17" s="6"/>
      <c r="AD17" s="6"/>
      <c r="AE17" s="6" t="s">
        <v>1094</v>
      </c>
      <c r="AF17" s="6"/>
      <c r="AG17" s="6" t="s">
        <v>1097</v>
      </c>
      <c r="AH17" s="6"/>
      <c r="AI17" s="6"/>
      <c r="AJ17" s="6"/>
      <c r="AK17" s="6"/>
    </row>
    <row r="18" spans="2:37">
      <c r="C18" t="s">
        <v>862</v>
      </c>
      <c r="D18" s="158">
        <v>18</v>
      </c>
      <c r="E18" s="158">
        <f>D18/12</f>
        <v>1.5</v>
      </c>
      <c r="I18" s="6"/>
      <c r="J18" s="6" t="s">
        <v>1050</v>
      </c>
      <c r="K18" s="6"/>
      <c r="L18" s="6"/>
      <c r="M18" s="6"/>
      <c r="N18" s="6"/>
      <c r="O18" s="6"/>
      <c r="P18" s="6"/>
      <c r="Q18" s="6" t="s">
        <v>1050</v>
      </c>
      <c r="R18" s="6"/>
      <c r="S18" s="6"/>
      <c r="T18" s="6"/>
      <c r="U18" s="6"/>
      <c r="V18" s="6"/>
      <c r="W18" s="6"/>
      <c r="X18" s="6"/>
      <c r="Y18" s="6" t="s">
        <v>1086</v>
      </c>
      <c r="Z18" s="6"/>
      <c r="AA18" s="6" t="s">
        <v>1045</v>
      </c>
      <c r="AB18" s="6"/>
      <c r="AC18" s="6"/>
      <c r="AD18" s="6"/>
      <c r="AE18" s="6" t="s">
        <v>1093</v>
      </c>
      <c r="AF18" s="6"/>
      <c r="AG18" s="6" t="s">
        <v>1098</v>
      </c>
      <c r="AH18" s="6"/>
      <c r="AI18" s="6"/>
      <c r="AJ18" s="6"/>
      <c r="AK18" s="6"/>
    </row>
    <row r="19" spans="2:37">
      <c r="C19" t="s">
        <v>863</v>
      </c>
      <c r="D19" s="158">
        <f>25+3.5*SQRT(2)*24</f>
        <v>143.79393923933998</v>
      </c>
      <c r="E19" s="158">
        <f>D19/12</f>
        <v>11.982828269944998</v>
      </c>
      <c r="I19" s="6" t="s">
        <v>1051</v>
      </c>
      <c r="J19" s="6"/>
      <c r="K19" s="6"/>
      <c r="L19" s="6"/>
      <c r="M19" s="6"/>
      <c r="N19" s="6"/>
      <c r="O19" s="6"/>
      <c r="P19" s="6" t="s">
        <v>1051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 t="s">
        <v>1092</v>
      </c>
      <c r="AF19" s="6"/>
      <c r="AG19" s="6" t="s">
        <v>1099</v>
      </c>
      <c r="AH19" s="6"/>
      <c r="AI19" s="6"/>
      <c r="AJ19" s="6"/>
      <c r="AK19" s="6"/>
    </row>
    <row r="20" spans="2:37">
      <c r="C20" t="s">
        <v>868</v>
      </c>
      <c r="D20" s="158"/>
      <c r="E20" s="158">
        <f>ATAN(E18/E19)*180/3.14</f>
        <v>7.138740574216202</v>
      </c>
      <c r="I20" s="6"/>
      <c r="J20" s="6" t="s">
        <v>1052</v>
      </c>
      <c r="K20" s="6"/>
      <c r="L20" s="6"/>
      <c r="M20" s="6"/>
      <c r="N20" s="6"/>
      <c r="O20" s="6"/>
      <c r="P20" s="6"/>
      <c r="Q20" s="6" t="s">
        <v>1052</v>
      </c>
      <c r="R20" s="6"/>
      <c r="S20" s="6"/>
      <c r="T20" s="6"/>
      <c r="U20" s="6"/>
      <c r="V20" s="6"/>
      <c r="W20" s="6"/>
      <c r="X20" s="6"/>
      <c r="Y20" s="6" t="s">
        <v>1074</v>
      </c>
      <c r="Z20" s="6"/>
      <c r="AA20" s="6"/>
      <c r="AB20" s="6"/>
      <c r="AC20" s="6"/>
      <c r="AD20" s="6"/>
      <c r="AE20" s="6" t="s">
        <v>1074</v>
      </c>
      <c r="AF20" s="6"/>
      <c r="AG20" s="6"/>
      <c r="AH20" s="6"/>
      <c r="AI20" s="6"/>
      <c r="AJ20" s="6"/>
      <c r="AK20" s="6"/>
    </row>
    <row r="21" spans="2:37">
      <c r="C21" t="s">
        <v>866</v>
      </c>
      <c r="D21" s="158"/>
      <c r="E21" s="159">
        <f>SQRT(E18^2+E19^2)</f>
        <v>12.076347682432509</v>
      </c>
      <c r="I21" s="6"/>
      <c r="J21" s="6" t="s">
        <v>1053</v>
      </c>
      <c r="K21" s="6"/>
      <c r="L21" s="6"/>
      <c r="M21" s="6"/>
      <c r="N21" s="6"/>
      <c r="O21" s="6"/>
      <c r="P21" s="6"/>
      <c r="Q21" s="6" t="s">
        <v>1053</v>
      </c>
      <c r="R21" s="6"/>
      <c r="S21" s="6"/>
      <c r="T21" s="6"/>
      <c r="U21" s="6"/>
      <c r="V21" s="6"/>
      <c r="W21" s="6"/>
      <c r="X21" s="6"/>
      <c r="Y21" s="6" t="s">
        <v>1076</v>
      </c>
      <c r="Z21" s="6"/>
      <c r="AA21" s="6"/>
      <c r="AB21" s="6"/>
      <c r="AC21" s="6"/>
      <c r="AD21" s="6"/>
      <c r="AE21" s="6" t="s">
        <v>1076</v>
      </c>
      <c r="AF21" s="6"/>
      <c r="AG21" s="6"/>
      <c r="AH21" s="6"/>
      <c r="AI21" s="6"/>
      <c r="AJ21" s="6"/>
      <c r="AK21" s="6"/>
    </row>
    <row r="22" spans="2:37">
      <c r="I22" s="6"/>
      <c r="J22" s="6" t="s">
        <v>1054</v>
      </c>
      <c r="K22" s="6"/>
      <c r="L22" s="6"/>
      <c r="M22" s="6"/>
      <c r="N22" s="6"/>
      <c r="O22" s="6"/>
      <c r="P22" s="6"/>
      <c r="Q22" s="6" t="s">
        <v>1054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2:37">
      <c r="B23" t="s">
        <v>875</v>
      </c>
      <c r="I23" s="6" t="s">
        <v>1055</v>
      </c>
      <c r="J23" s="6" t="s">
        <v>1059</v>
      </c>
      <c r="K23" s="6"/>
      <c r="L23" s="6"/>
      <c r="M23" s="6"/>
      <c r="N23" s="6"/>
      <c r="O23" s="6"/>
      <c r="P23" s="6" t="s">
        <v>1055</v>
      </c>
      <c r="Q23" s="6" t="s">
        <v>1059</v>
      </c>
      <c r="R23" s="6"/>
      <c r="S23" s="6"/>
      <c r="T23" s="6"/>
      <c r="U23" s="6"/>
      <c r="V23" s="6"/>
      <c r="W23" s="6"/>
      <c r="X23" s="6" t="s">
        <v>1087</v>
      </c>
      <c r="Y23" s="6"/>
      <c r="Z23" s="6"/>
      <c r="AA23" s="6"/>
      <c r="AB23" s="6"/>
      <c r="AC23" s="6"/>
      <c r="AD23" s="6" t="s">
        <v>1087</v>
      </c>
      <c r="AE23" s="6"/>
      <c r="AF23" s="6"/>
      <c r="AG23" s="6"/>
      <c r="AH23" s="6"/>
      <c r="AI23" s="6"/>
      <c r="AJ23" s="6"/>
      <c r="AK23" s="6"/>
    </row>
    <row r="24" spans="2:37">
      <c r="C24" t="s">
        <v>876</v>
      </c>
      <c r="I24" s="6" t="s">
        <v>587</v>
      </c>
      <c r="J24" s="6" t="s">
        <v>1060</v>
      </c>
      <c r="K24" s="6"/>
      <c r="L24" s="6"/>
      <c r="M24" s="6"/>
      <c r="N24" s="6"/>
      <c r="O24" s="6"/>
      <c r="P24" s="6" t="s">
        <v>587</v>
      </c>
      <c r="Q24" s="6" t="s">
        <v>1060</v>
      </c>
      <c r="R24" s="6"/>
      <c r="S24" s="6"/>
      <c r="T24" s="6"/>
      <c r="U24" s="6"/>
      <c r="V24" s="6"/>
      <c r="W24" s="6"/>
      <c r="X24" s="6"/>
      <c r="Y24" s="6" t="s">
        <v>1088</v>
      </c>
      <c r="Z24" s="6"/>
      <c r="AA24" s="6"/>
      <c r="AB24" s="6"/>
      <c r="AC24" s="6"/>
      <c r="AD24" s="6"/>
      <c r="AE24" s="6" t="s">
        <v>1088</v>
      </c>
      <c r="AF24" s="6"/>
      <c r="AG24" s="6"/>
      <c r="AH24" s="6"/>
      <c r="AI24" s="6"/>
      <c r="AJ24" s="6"/>
      <c r="AK24" s="6"/>
    </row>
    <row r="25" spans="2:37">
      <c r="C25" t="s">
        <v>877</v>
      </c>
      <c r="D25" s="158">
        <f>ASIN(11/12/12)*180/3.14</f>
        <v>4.3832508640186498</v>
      </c>
      <c r="E25" t="s">
        <v>878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 t="s">
        <v>1089</v>
      </c>
      <c r="Z25" s="6"/>
      <c r="AA25" s="6"/>
      <c r="AB25" s="6"/>
      <c r="AC25" s="6"/>
      <c r="AD25" s="6"/>
      <c r="AE25" s="6" t="s">
        <v>1100</v>
      </c>
      <c r="AF25" s="6"/>
      <c r="AG25" s="6"/>
      <c r="AH25" s="6"/>
      <c r="AI25" s="6"/>
      <c r="AJ25" s="6"/>
      <c r="AK25" s="6"/>
    </row>
    <row r="26" spans="2:37">
      <c r="I26" s="6" t="s">
        <v>1061</v>
      </c>
      <c r="J26" s="6"/>
      <c r="K26" s="6"/>
      <c r="L26" s="6"/>
      <c r="M26" s="6"/>
      <c r="N26" s="6"/>
      <c r="O26" s="6"/>
      <c r="P26" s="6" t="s">
        <v>1061</v>
      </c>
      <c r="Q26" s="6"/>
      <c r="R26" s="6"/>
      <c r="S26" s="6"/>
      <c r="T26" s="6"/>
      <c r="U26" s="6"/>
      <c r="V26" s="6"/>
      <c r="W26" s="6"/>
      <c r="X26" s="6"/>
      <c r="Y26" s="6" t="s">
        <v>1090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2:37">
      <c r="I27" s="6"/>
      <c r="J27" s="6" t="s">
        <v>1062</v>
      </c>
      <c r="K27" s="192" t="s">
        <v>1063</v>
      </c>
      <c r="L27" s="6"/>
      <c r="M27" s="6"/>
      <c r="N27" s="6"/>
      <c r="O27" s="6"/>
      <c r="P27" s="6"/>
      <c r="Q27" s="6" t="s">
        <v>1062</v>
      </c>
      <c r="R27" s="192" t="s">
        <v>1063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2:37">
      <c r="I28" s="6"/>
      <c r="J28" s="6" t="s">
        <v>1064</v>
      </c>
      <c r="K28" s="6" t="s">
        <v>1065</v>
      </c>
      <c r="L28" s="6"/>
      <c r="M28" s="6"/>
      <c r="N28" s="6"/>
      <c r="O28" s="6"/>
      <c r="P28" s="6"/>
      <c r="Q28" s="6" t="s">
        <v>1064</v>
      </c>
      <c r="R28" s="6" t="s">
        <v>1065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2:37">
      <c r="I29" s="6"/>
      <c r="J29" s="6" t="s">
        <v>1066</v>
      </c>
      <c r="K29" s="6" t="s">
        <v>1067</v>
      </c>
      <c r="L29" s="6"/>
      <c r="M29" s="6"/>
      <c r="N29" s="6"/>
      <c r="O29" s="6"/>
      <c r="P29" s="6"/>
      <c r="Q29" s="6" t="s">
        <v>1066</v>
      </c>
      <c r="R29" s="6" t="s">
        <v>1067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2:37">
      <c r="I30" s="6"/>
      <c r="J30" s="1" t="s">
        <v>1068</v>
      </c>
      <c r="K30" s="1" t="s">
        <v>1069</v>
      </c>
      <c r="L30" s="6"/>
      <c r="M30" s="6"/>
      <c r="N30" s="6"/>
      <c r="O30" s="6"/>
      <c r="P30" s="6"/>
      <c r="Q30" s="1" t="s">
        <v>1068</v>
      </c>
      <c r="R30" s="1" t="s">
        <v>1069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>
      <c r="I31" s="6"/>
      <c r="J31" s="1"/>
      <c r="K31" s="1" t="s">
        <v>1070</v>
      </c>
      <c r="L31" s="6"/>
      <c r="M31" s="6"/>
      <c r="N31" s="6"/>
      <c r="O31" s="6"/>
      <c r="P31" s="6"/>
      <c r="Q31" s="1"/>
      <c r="R31" s="1" t="s">
        <v>1070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2:37"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9:37"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9:37"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9:37">
      <c r="I35" s="6"/>
      <c r="J35" s="6"/>
      <c r="K35" s="6"/>
      <c r="L35" s="6"/>
      <c r="M35" s="6"/>
      <c r="N35" s="6"/>
      <c r="O35" s="6"/>
      <c r="P35" s="6" t="s">
        <v>1120</v>
      </c>
      <c r="Q35" s="6"/>
      <c r="R35" s="6"/>
      <c r="S35" s="6"/>
      <c r="T35" s="6"/>
      <c r="U35" s="6" t="s">
        <v>1119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9:37">
      <c r="I36" s="6"/>
      <c r="J36" s="6"/>
      <c r="K36" s="6"/>
      <c r="L36" s="6"/>
      <c r="M36" s="6"/>
      <c r="N36" s="6"/>
      <c r="O36" s="6"/>
      <c r="P36" s="6"/>
      <c r="Q36" s="6" t="s">
        <v>1105</v>
      </c>
      <c r="R36" s="6" t="s">
        <v>1106</v>
      </c>
      <c r="S36" s="6"/>
      <c r="T36" s="6"/>
      <c r="U36" s="6" t="s">
        <v>1117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9:37">
      <c r="I37" s="6"/>
      <c r="J37" s="6"/>
      <c r="K37" s="6"/>
      <c r="L37" s="6"/>
      <c r="M37" s="6"/>
      <c r="N37" s="6"/>
      <c r="O37" s="6"/>
      <c r="P37" s="6"/>
      <c r="Q37" s="6" t="s">
        <v>1107</v>
      </c>
      <c r="R37" s="6" t="s">
        <v>1108</v>
      </c>
      <c r="S37" s="6"/>
      <c r="T37" s="6"/>
      <c r="U37" s="6" t="s">
        <v>1118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9:37">
      <c r="I38" s="6"/>
      <c r="J38" s="6"/>
      <c r="K38" s="6"/>
      <c r="L38" s="6"/>
      <c r="M38" s="6"/>
      <c r="N38" s="6"/>
      <c r="O38" s="6"/>
      <c r="P38" s="6"/>
      <c r="Q38" s="6"/>
      <c r="R38" s="6" t="s">
        <v>1109</v>
      </c>
      <c r="S38" s="6"/>
      <c r="T38" s="6"/>
      <c r="U38" s="6" t="s">
        <v>1117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9:37">
      <c r="I39" s="6"/>
      <c r="J39" s="6"/>
      <c r="K39" s="6"/>
      <c r="L39" s="6"/>
      <c r="M39" s="6"/>
      <c r="N39" s="6"/>
      <c r="O39" s="6"/>
      <c r="P39" s="6"/>
      <c r="Q39" s="6" t="s">
        <v>1105</v>
      </c>
      <c r="R39" s="6" t="s">
        <v>1110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9:37">
      <c r="I40" s="6"/>
      <c r="J40" s="6"/>
      <c r="K40" s="6"/>
      <c r="L40" s="6"/>
      <c r="M40" s="6"/>
      <c r="N40" s="6"/>
      <c r="O40" s="6"/>
      <c r="P40" s="6"/>
      <c r="Q40" s="6"/>
      <c r="R40" s="6" t="s">
        <v>1111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9:37">
      <c r="I41" s="6"/>
      <c r="J41" s="6"/>
      <c r="K41" s="6"/>
      <c r="L41" s="6"/>
      <c r="M41" s="6"/>
      <c r="N41" s="6"/>
      <c r="O41" s="6"/>
      <c r="P41" s="6"/>
      <c r="Q41" s="6" t="s">
        <v>1112</v>
      </c>
      <c r="R41" s="6" t="s">
        <v>1113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4" spans="9:37">
      <c r="P44" t="s">
        <v>1114</v>
      </c>
    </row>
    <row r="45" spans="9:37">
      <c r="Q45" t="s">
        <v>1115</v>
      </c>
    </row>
    <row r="46" spans="9:37">
      <c r="Q46" t="s">
        <v>1116</v>
      </c>
    </row>
    <row r="47" spans="9:37">
      <c r="Q47" t="s">
        <v>1115</v>
      </c>
    </row>
  </sheetData>
  <pageMargins left="0.7" right="0.7" top="0.75" bottom="0.75" header="0.3" footer="0.3"/>
  <pageSetup scale="32" orientation="landscape" r:id="rId1"/>
  <headerFooter>
    <oddHeader>&amp;L&amp;F/&amp;A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C9"/>
  <sheetViews>
    <sheetView workbookViewId="0">
      <selection activeCell="B7" sqref="B7"/>
    </sheetView>
  </sheetViews>
  <sheetFormatPr defaultRowHeight="14.4"/>
  <sheetData>
    <row r="2" spans="2:3" ht="91.8">
      <c r="B2" s="2" t="s">
        <v>4</v>
      </c>
    </row>
    <row r="3" spans="2:3" ht="91.8">
      <c r="B3" s="2" t="s">
        <v>5</v>
      </c>
    </row>
    <row r="4" spans="2:3">
      <c r="C4" t="s">
        <v>0</v>
      </c>
    </row>
    <row r="6" spans="2:3" ht="25.8">
      <c r="B6" s="3" t="s">
        <v>6</v>
      </c>
    </row>
    <row r="7" spans="2:3" ht="25.8">
      <c r="B7" s="3" t="s">
        <v>1</v>
      </c>
    </row>
    <row r="8" spans="2:3" ht="25.8">
      <c r="B8" s="3" t="s">
        <v>2</v>
      </c>
    </row>
    <row r="9" spans="2:3" ht="25.8">
      <c r="B9" s="3" t="s">
        <v>3</v>
      </c>
    </row>
  </sheetData>
  <pageMargins left="0.7" right="0.7" top="0.75" bottom="0.75" header="0.3" footer="0.3"/>
  <pageSetup scale="7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B40"/>
  <sheetViews>
    <sheetView topLeftCell="A10" workbookViewId="0">
      <selection activeCell="F29" sqref="F29"/>
    </sheetView>
  </sheetViews>
  <sheetFormatPr defaultRowHeight="14.4"/>
  <sheetData>
    <row r="2" spans="2:2">
      <c r="B2" t="s">
        <v>7</v>
      </c>
    </row>
    <row r="3" spans="2:2">
      <c r="B3" t="s">
        <v>8</v>
      </c>
    </row>
    <row r="4" spans="2:2"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  <row r="10" spans="2:2">
      <c r="B10" t="s">
        <v>15</v>
      </c>
    </row>
    <row r="11" spans="2:2">
      <c r="B11" t="s">
        <v>16</v>
      </c>
    </row>
    <row r="12" spans="2:2">
      <c r="B12" t="s">
        <v>17</v>
      </c>
    </row>
    <row r="13" spans="2:2">
      <c r="B13" t="s">
        <v>18</v>
      </c>
    </row>
    <row r="14" spans="2:2">
      <c r="B14" t="s">
        <v>19</v>
      </c>
    </row>
    <row r="15" spans="2:2">
      <c r="B15" t="s">
        <v>20</v>
      </c>
    </row>
    <row r="16" spans="2:2">
      <c r="B16" t="s">
        <v>21</v>
      </c>
    </row>
    <row r="17" spans="2:2">
      <c r="B17" t="s">
        <v>22</v>
      </c>
    </row>
    <row r="19" spans="2:2">
      <c r="B19" t="s">
        <v>23</v>
      </c>
    </row>
    <row r="20" spans="2:2">
      <c r="B20" t="s">
        <v>24</v>
      </c>
    </row>
    <row r="21" spans="2:2">
      <c r="B21" t="s">
        <v>25</v>
      </c>
    </row>
    <row r="22" spans="2:2">
      <c r="B22" t="s">
        <v>26</v>
      </c>
    </row>
    <row r="23" spans="2:2">
      <c r="B23" t="s">
        <v>27</v>
      </c>
    </row>
    <row r="25" spans="2:2">
      <c r="B25" t="s">
        <v>28</v>
      </c>
    </row>
    <row r="26" spans="2:2">
      <c r="B26" t="s">
        <v>29</v>
      </c>
    </row>
    <row r="27" spans="2:2">
      <c r="B27" t="s">
        <v>30</v>
      </c>
    </row>
    <row r="28" spans="2:2">
      <c r="B28" t="s">
        <v>31</v>
      </c>
    </row>
    <row r="30" spans="2:2">
      <c r="B30" t="s">
        <v>33</v>
      </c>
    </row>
    <row r="31" spans="2:2">
      <c r="B31" t="s">
        <v>34</v>
      </c>
    </row>
    <row r="32" spans="2:2">
      <c r="B32" t="s">
        <v>35</v>
      </c>
    </row>
    <row r="33" spans="2:2">
      <c r="B33" t="s">
        <v>36</v>
      </c>
    </row>
    <row r="34" spans="2:2">
      <c r="B34" t="s">
        <v>41</v>
      </c>
    </row>
    <row r="35" spans="2:2">
      <c r="B35" t="s">
        <v>32</v>
      </c>
    </row>
    <row r="36" spans="2:2">
      <c r="B36" t="s">
        <v>37</v>
      </c>
    </row>
    <row r="37" spans="2:2">
      <c r="B37" t="s">
        <v>38</v>
      </c>
    </row>
    <row r="38" spans="2:2">
      <c r="B38" t="s">
        <v>39</v>
      </c>
    </row>
    <row r="39" spans="2:2">
      <c r="B39" t="s">
        <v>40</v>
      </c>
    </row>
    <row r="40" spans="2:2">
      <c r="B40" t="s">
        <v>41</v>
      </c>
    </row>
  </sheetData>
  <pageMargins left="0.7" right="0.7" top="0.75" bottom="0.75" header="0.3" footer="0.3"/>
  <pageSetup orientation="portrait" horizontalDpi="0" verticalDpi="0" r:id="rId1"/>
  <headerFooter>
    <oddHeader>&amp;L&amp;F/&amp;A&amp;R&amp;P/&amp;N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B14" sqref="B14:C50"/>
    </sheetView>
  </sheetViews>
  <sheetFormatPr defaultRowHeight="14.4"/>
  <cols>
    <col min="8" max="8" width="84.77734375" customWidth="1"/>
  </cols>
  <sheetData>
    <row r="1" spans="1:8">
      <c r="A1" s="1" t="s">
        <v>42</v>
      </c>
    </row>
    <row r="2" spans="1:8">
      <c r="A2" t="s">
        <v>43</v>
      </c>
    </row>
    <row r="4" spans="1:8">
      <c r="A4" s="1" t="s">
        <v>44</v>
      </c>
    </row>
    <row r="5" spans="1:8">
      <c r="A5">
        <v>1</v>
      </c>
      <c r="B5" s="4" t="s">
        <v>316</v>
      </c>
    </row>
    <row r="6" spans="1:8">
      <c r="B6" s="4" t="s">
        <v>317</v>
      </c>
    </row>
    <row r="7" spans="1:8">
      <c r="B7" s="4" t="s">
        <v>318</v>
      </c>
    </row>
    <row r="8" spans="1:8">
      <c r="A8">
        <v>2</v>
      </c>
      <c r="B8" t="s">
        <v>45</v>
      </c>
    </row>
    <row r="9" spans="1:8">
      <c r="A9">
        <v>3</v>
      </c>
      <c r="B9" t="s">
        <v>48</v>
      </c>
    </row>
    <row r="10" spans="1:8">
      <c r="A10">
        <v>4</v>
      </c>
      <c r="B10" t="s">
        <v>46</v>
      </c>
    </row>
    <row r="11" spans="1:8">
      <c r="A11">
        <v>5</v>
      </c>
      <c r="B11" t="s">
        <v>47</v>
      </c>
    </row>
    <row r="12" spans="1:8">
      <c r="G12" s="34" t="s">
        <v>319</v>
      </c>
      <c r="H12" s="35"/>
    </row>
    <row r="13" spans="1:8">
      <c r="A13" s="1" t="s">
        <v>49</v>
      </c>
      <c r="G13" s="36"/>
      <c r="H13" s="37" t="s">
        <v>320</v>
      </c>
    </row>
    <row r="14" spans="1:8">
      <c r="A14">
        <v>1</v>
      </c>
      <c r="B14" t="s">
        <v>80</v>
      </c>
      <c r="G14" s="36"/>
      <c r="H14" s="37" t="s">
        <v>321</v>
      </c>
    </row>
    <row r="15" spans="1:8">
      <c r="B15" t="s">
        <v>182</v>
      </c>
      <c r="G15" s="36"/>
      <c r="H15" s="37" t="s">
        <v>322</v>
      </c>
    </row>
    <row r="16" spans="1:8">
      <c r="B16" t="s">
        <v>183</v>
      </c>
      <c r="G16" s="36"/>
      <c r="H16" s="37" t="s">
        <v>323</v>
      </c>
    </row>
    <row r="17" spans="1:8">
      <c r="B17" t="s">
        <v>184</v>
      </c>
      <c r="G17" s="36"/>
      <c r="H17" s="37" t="s">
        <v>324</v>
      </c>
    </row>
    <row r="18" spans="1:8">
      <c r="B18" t="s">
        <v>185</v>
      </c>
      <c r="G18" s="36"/>
      <c r="H18" s="37" t="s">
        <v>325</v>
      </c>
    </row>
    <row r="19" spans="1:8">
      <c r="B19" t="s">
        <v>186</v>
      </c>
      <c r="G19" s="38"/>
      <c r="H19" s="39" t="s">
        <v>326</v>
      </c>
    </row>
    <row r="20" spans="1:8">
      <c r="A20">
        <v>2</v>
      </c>
      <c r="B20" t="s">
        <v>50</v>
      </c>
    </row>
    <row r="21" spans="1:8">
      <c r="B21" t="s">
        <v>51</v>
      </c>
    </row>
    <row r="22" spans="1:8">
      <c r="B22" t="s">
        <v>52</v>
      </c>
    </row>
    <row r="23" spans="1:8">
      <c r="B23" t="s">
        <v>53</v>
      </c>
    </row>
    <row r="24" spans="1:8">
      <c r="B24" t="s">
        <v>54</v>
      </c>
    </row>
    <row r="25" spans="1:8">
      <c r="B25" t="s">
        <v>55</v>
      </c>
    </row>
    <row r="26" spans="1:8">
      <c r="B26" t="s">
        <v>56</v>
      </c>
    </row>
    <row r="27" spans="1:8">
      <c r="B27" t="s">
        <v>57</v>
      </c>
    </row>
    <row r="28" spans="1:8">
      <c r="B28" t="s">
        <v>58</v>
      </c>
    </row>
    <row r="29" spans="1:8">
      <c r="B29" t="s">
        <v>59</v>
      </c>
    </row>
    <row r="30" spans="1:8">
      <c r="B30" t="s">
        <v>60</v>
      </c>
    </row>
    <row r="31" spans="1:8">
      <c r="B31" t="s">
        <v>61</v>
      </c>
    </row>
    <row r="32" spans="1:8">
      <c r="B32" t="s">
        <v>62</v>
      </c>
    </row>
    <row r="33" spans="2:2">
      <c r="B33" t="s">
        <v>63</v>
      </c>
    </row>
    <row r="34" spans="2:2">
      <c r="B34" t="s">
        <v>64</v>
      </c>
    </row>
    <row r="35" spans="2:2">
      <c r="B35" t="s">
        <v>65</v>
      </c>
    </row>
    <row r="36" spans="2:2">
      <c r="B36" t="s">
        <v>66</v>
      </c>
    </row>
    <row r="37" spans="2:2">
      <c r="B37" t="s">
        <v>67</v>
      </c>
    </row>
    <row r="38" spans="2:2">
      <c r="B38" t="s">
        <v>68</v>
      </c>
    </row>
    <row r="39" spans="2:2">
      <c r="B39" t="s">
        <v>69</v>
      </c>
    </row>
    <row r="40" spans="2:2">
      <c r="B40" t="s">
        <v>70</v>
      </c>
    </row>
    <row r="41" spans="2:2">
      <c r="B41" t="s">
        <v>71</v>
      </c>
    </row>
    <row r="42" spans="2:2">
      <c r="B42" t="s">
        <v>72</v>
      </c>
    </row>
    <row r="43" spans="2:2">
      <c r="B43" t="s">
        <v>73</v>
      </c>
    </row>
    <row r="44" spans="2:2">
      <c r="B44" t="s">
        <v>74</v>
      </c>
    </row>
    <row r="45" spans="2:2">
      <c r="B45" t="s">
        <v>75</v>
      </c>
    </row>
    <row r="46" spans="2:2">
      <c r="B46" t="s">
        <v>76</v>
      </c>
    </row>
    <row r="47" spans="2:2">
      <c r="B47" t="s">
        <v>77</v>
      </c>
    </row>
    <row r="48" spans="2:2">
      <c r="B48" t="s">
        <v>78</v>
      </c>
    </row>
    <row r="49" spans="2:2">
      <c r="B49" t="s">
        <v>79</v>
      </c>
    </row>
    <row r="50" spans="2:2">
      <c r="B50" t="s">
        <v>81</v>
      </c>
    </row>
  </sheetData>
  <pageMargins left="0.7" right="0.7" top="0.75" bottom="0.75" header="0.3" footer="0.3"/>
  <pageSetup orientation="portrait" horizontalDpi="0" verticalDpi="0" r:id="rId1"/>
  <headerFooter>
    <oddHeader>&amp;L&amp;F/&amp;A&amp;R&amp;P/&amp;N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6"/>
  <sheetViews>
    <sheetView topLeftCell="A51" workbookViewId="0">
      <selection activeCell="A39" sqref="A39:D39"/>
    </sheetView>
  </sheetViews>
  <sheetFormatPr defaultRowHeight="14.4"/>
  <cols>
    <col min="2" max="2" width="8.88671875" customWidth="1"/>
    <col min="6" max="6" width="17.88671875" customWidth="1"/>
    <col min="7" max="7" width="68.21875" customWidth="1"/>
  </cols>
  <sheetData>
    <row r="1" spans="1:7">
      <c r="A1" s="1" t="s">
        <v>84</v>
      </c>
    </row>
    <row r="3" spans="1:7">
      <c r="A3" s="7" t="s">
        <v>90</v>
      </c>
      <c r="B3" s="8"/>
      <c r="C3" s="8"/>
      <c r="D3" s="8"/>
      <c r="E3" s="8"/>
      <c r="F3" s="8"/>
      <c r="G3" s="8"/>
    </row>
    <row r="4" spans="1:7">
      <c r="A4" s="1">
        <v>1</v>
      </c>
      <c r="B4" s="1" t="s">
        <v>91</v>
      </c>
    </row>
    <row r="5" spans="1:7">
      <c r="B5" s="4"/>
      <c r="C5" t="s">
        <v>93</v>
      </c>
      <c r="D5" s="4"/>
    </row>
    <row r="6" spans="1:7">
      <c r="C6" t="s">
        <v>94</v>
      </c>
    </row>
    <row r="7" spans="1:7">
      <c r="C7" t="s">
        <v>95</v>
      </c>
    </row>
    <row r="8" spans="1:7">
      <c r="C8" t="s">
        <v>96</v>
      </c>
    </row>
    <row r="9" spans="1:7">
      <c r="C9" t="s">
        <v>82</v>
      </c>
    </row>
    <row r="10" spans="1:7">
      <c r="C10" t="s">
        <v>83</v>
      </c>
    </row>
    <row r="11" spans="1:7">
      <c r="A11" s="1">
        <v>2</v>
      </c>
      <c r="B11" s="1" t="s">
        <v>92</v>
      </c>
    </row>
    <row r="12" spans="1:7">
      <c r="A12" s="1"/>
      <c r="B12" s="1"/>
      <c r="C12" t="s">
        <v>97</v>
      </c>
    </row>
    <row r="13" spans="1:7">
      <c r="A13" s="1"/>
      <c r="B13" s="1"/>
    </row>
    <row r="14" spans="1:7">
      <c r="A14" s="7" t="s">
        <v>132</v>
      </c>
      <c r="B14" s="8"/>
      <c r="C14" s="8"/>
      <c r="D14" s="8"/>
      <c r="E14" s="8"/>
      <c r="F14" s="8"/>
      <c r="G14" s="8"/>
    </row>
    <row r="15" spans="1:7">
      <c r="A15" s="1"/>
      <c r="B15" s="6" t="s">
        <v>133</v>
      </c>
      <c r="G15" t="s">
        <v>134</v>
      </c>
    </row>
    <row r="16" spans="1:7">
      <c r="A16" s="1"/>
      <c r="B16" s="6" t="s">
        <v>164</v>
      </c>
    </row>
    <row r="17" spans="1:7">
      <c r="A17" s="1"/>
      <c r="B17" s="1"/>
      <c r="C17" t="s">
        <v>135</v>
      </c>
    </row>
    <row r="18" spans="1:7">
      <c r="A18" s="1"/>
      <c r="B18" s="1"/>
      <c r="C18" t="s">
        <v>136</v>
      </c>
    </row>
    <row r="19" spans="1:7">
      <c r="A19" s="1"/>
      <c r="B19" s="1"/>
      <c r="C19" t="s">
        <v>137</v>
      </c>
      <c r="E19">
        <f>31.4*7.5*0.0254</f>
        <v>5.9817</v>
      </c>
      <c r="F19" t="s">
        <v>116</v>
      </c>
    </row>
    <row r="20" spans="1:7">
      <c r="A20" s="1"/>
      <c r="B20" s="1"/>
      <c r="C20" t="s">
        <v>138</v>
      </c>
    </row>
    <row r="21" spans="1:7">
      <c r="A21" s="1"/>
      <c r="B21" s="6" t="s">
        <v>165</v>
      </c>
    </row>
    <row r="22" spans="1:7">
      <c r="C22" t="s">
        <v>141</v>
      </c>
      <c r="E22">
        <v>2.5</v>
      </c>
      <c r="F22" t="s">
        <v>139</v>
      </c>
    </row>
    <row r="23" spans="1:7">
      <c r="C23" t="s">
        <v>166</v>
      </c>
    </row>
    <row r="24" spans="1:7">
      <c r="D24" t="s">
        <v>167</v>
      </c>
    </row>
    <row r="25" spans="1:7">
      <c r="D25" t="s">
        <v>168</v>
      </c>
    </row>
    <row r="26" spans="1:7">
      <c r="D26" t="s">
        <v>169</v>
      </c>
      <c r="G26" s="29">
        <f>300*0.6</f>
        <v>180</v>
      </c>
    </row>
    <row r="27" spans="1:7">
      <c r="D27" t="s">
        <v>170</v>
      </c>
      <c r="G27" s="29">
        <v>4</v>
      </c>
    </row>
    <row r="28" spans="1:7">
      <c r="D28" t="s">
        <v>171</v>
      </c>
      <c r="G28" s="29">
        <f>1/6</f>
        <v>0.16666666666666666</v>
      </c>
    </row>
    <row r="29" spans="1:7">
      <c r="D29" t="s">
        <v>172</v>
      </c>
      <c r="G29" s="29">
        <f>G27*G28</f>
        <v>0.66666666666666663</v>
      </c>
    </row>
    <row r="30" spans="1:7">
      <c r="D30" t="s">
        <v>173</v>
      </c>
    </row>
    <row r="31" spans="1:7">
      <c r="D31" t="s">
        <v>174</v>
      </c>
      <c r="G31" s="29">
        <f>1/10</f>
        <v>0.1</v>
      </c>
    </row>
    <row r="32" spans="1:7">
      <c r="C32" t="s">
        <v>175</v>
      </c>
      <c r="G32" s="30">
        <f>E22/G29</f>
        <v>3.75</v>
      </c>
    </row>
    <row r="33" spans="1:7">
      <c r="D33" s="1" t="s">
        <v>176</v>
      </c>
    </row>
    <row r="34" spans="1:7">
      <c r="C34" t="s">
        <v>177</v>
      </c>
    </row>
    <row r="35" spans="1:7">
      <c r="D35" t="s">
        <v>178</v>
      </c>
      <c r="G35" s="29">
        <f>G28+G31</f>
        <v>0.26666666666666666</v>
      </c>
    </row>
    <row r="36" spans="1:7">
      <c r="D36" t="s">
        <v>179</v>
      </c>
    </row>
    <row r="37" spans="1:7">
      <c r="D37" s="1" t="s">
        <v>180</v>
      </c>
    </row>
    <row r="39" spans="1:7">
      <c r="A39" s="7" t="s">
        <v>214</v>
      </c>
      <c r="B39" s="8"/>
      <c r="C39" s="8"/>
      <c r="D39" s="8"/>
      <c r="E39" s="8"/>
      <c r="F39" s="8"/>
      <c r="G39" s="8"/>
    </row>
    <row r="40" spans="1:7">
      <c r="B40" t="s">
        <v>187</v>
      </c>
    </row>
    <row r="41" spans="1:7">
      <c r="C41" t="s">
        <v>190</v>
      </c>
    </row>
    <row r="42" spans="1:7">
      <c r="C42" t="s">
        <v>188</v>
      </c>
    </row>
    <row r="43" spans="1:7">
      <c r="C43" t="s">
        <v>189</v>
      </c>
    </row>
    <row r="44" spans="1:7">
      <c r="C44" t="s">
        <v>191</v>
      </c>
    </row>
    <row r="45" spans="1:7">
      <c r="D45" t="s">
        <v>192</v>
      </c>
    </row>
    <row r="46" spans="1:7">
      <c r="D46" t="s">
        <v>193</v>
      </c>
    </row>
    <row r="47" spans="1:7">
      <c r="C47" t="s">
        <v>194</v>
      </c>
    </row>
    <row r="48" spans="1:7">
      <c r="C48" t="s">
        <v>195</v>
      </c>
    </row>
    <row r="49" spans="2:3">
      <c r="B49" t="s">
        <v>196</v>
      </c>
    </row>
    <row r="50" spans="2:3">
      <c r="C50" t="s">
        <v>197</v>
      </c>
    </row>
    <row r="51" spans="2:3">
      <c r="C51" t="s">
        <v>198</v>
      </c>
    </row>
    <row r="52" spans="2:3">
      <c r="C52" t="s">
        <v>199</v>
      </c>
    </row>
    <row r="53" spans="2:3">
      <c r="C53" t="s">
        <v>200</v>
      </c>
    </row>
    <row r="54" spans="2:3">
      <c r="C54" t="s">
        <v>205</v>
      </c>
    </row>
    <row r="55" spans="2:3">
      <c r="C55" t="s">
        <v>201</v>
      </c>
    </row>
    <row r="56" spans="2:3">
      <c r="C56" t="s">
        <v>202</v>
      </c>
    </row>
    <row r="57" spans="2:3">
      <c r="C57" t="s">
        <v>203</v>
      </c>
    </row>
    <row r="58" spans="2:3">
      <c r="C58" t="s">
        <v>204</v>
      </c>
    </row>
    <row r="59" spans="2:3">
      <c r="B59" t="s">
        <v>215</v>
      </c>
    </row>
    <row r="60" spans="2:3">
      <c r="C60" t="s">
        <v>206</v>
      </c>
    </row>
    <row r="61" spans="2:3">
      <c r="C61" t="s">
        <v>207</v>
      </c>
    </row>
    <row r="62" spans="2:3">
      <c r="C62" t="s">
        <v>208</v>
      </c>
    </row>
    <row r="63" spans="2:3">
      <c r="C63" t="s">
        <v>209</v>
      </c>
    </row>
    <row r="64" spans="2:3">
      <c r="C64" t="s">
        <v>210</v>
      </c>
    </row>
    <row r="65" spans="2:3">
      <c r="C65" t="s">
        <v>211</v>
      </c>
    </row>
    <row r="66" spans="2:3">
      <c r="C66" t="s">
        <v>212</v>
      </c>
    </row>
    <row r="67" spans="2:3">
      <c r="C67" t="s">
        <v>213</v>
      </c>
    </row>
    <row r="68" spans="2:3">
      <c r="B68" t="s">
        <v>216</v>
      </c>
    </row>
    <row r="69" spans="2:3">
      <c r="C69" t="s">
        <v>217</v>
      </c>
    </row>
    <row r="70" spans="2:3">
      <c r="C70" t="s">
        <v>218</v>
      </c>
    </row>
    <row r="71" spans="2:3">
      <c r="C71" t="s">
        <v>219</v>
      </c>
    </row>
    <row r="72" spans="2:3">
      <c r="B72" t="s">
        <v>220</v>
      </c>
    </row>
    <row r="73" spans="2:3">
      <c r="C73" t="s">
        <v>221</v>
      </c>
    </row>
    <row r="74" spans="2:3">
      <c r="C74" t="s">
        <v>222</v>
      </c>
    </row>
    <row r="75" spans="2:3">
      <c r="C75" t="s">
        <v>223</v>
      </c>
    </row>
    <row r="76" spans="2:3">
      <c r="C76" t="s">
        <v>224</v>
      </c>
    </row>
  </sheetData>
  <pageMargins left="0.7" right="0.7" top="0.75" bottom="0.75" header="0.3" footer="0.3"/>
  <pageSetup scale="54" fitToHeight="5" orientation="portrait" r:id="rId1"/>
  <headerFooter>
    <oddHeader>&amp;L&amp;F/&amp;A&amp;R&amp;P/&amp;N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9"/>
  <sheetViews>
    <sheetView workbookViewId="0">
      <selection activeCell="A17" sqref="A17:XFD17"/>
    </sheetView>
  </sheetViews>
  <sheetFormatPr defaultRowHeight="14.4"/>
  <cols>
    <col min="2" max="2" width="8.88671875" customWidth="1"/>
    <col min="6" max="6" width="17.88671875" customWidth="1"/>
    <col min="7" max="7" width="68.21875" customWidth="1"/>
  </cols>
  <sheetData>
    <row r="1" spans="1:7">
      <c r="A1" s="1" t="s">
        <v>225</v>
      </c>
    </row>
    <row r="3" spans="1:7">
      <c r="A3" s="7" t="s">
        <v>226</v>
      </c>
      <c r="B3" s="8"/>
      <c r="C3" s="8"/>
      <c r="D3" s="8"/>
      <c r="E3" s="8"/>
      <c r="F3" s="8"/>
      <c r="G3" s="8"/>
    </row>
    <row r="4" spans="1:7">
      <c r="A4" s="1"/>
      <c r="B4" s="6" t="s">
        <v>227</v>
      </c>
    </row>
    <row r="5" spans="1:7">
      <c r="B5" s="4" t="s">
        <v>231</v>
      </c>
      <c r="D5" s="4"/>
    </row>
    <row r="6" spans="1:7">
      <c r="B6" s="4" t="s">
        <v>232</v>
      </c>
      <c r="D6" s="4"/>
    </row>
    <row r="7" spans="1:7">
      <c r="B7" s="4" t="s">
        <v>233</v>
      </c>
      <c r="D7" s="4"/>
    </row>
    <row r="8" spans="1:7">
      <c r="B8" s="4" t="s">
        <v>234</v>
      </c>
      <c r="D8" s="4"/>
    </row>
    <row r="10" spans="1:7">
      <c r="A10" s="1" t="s">
        <v>228</v>
      </c>
    </row>
    <row r="11" spans="1:7">
      <c r="B11" t="s">
        <v>229</v>
      </c>
    </row>
    <row r="12" spans="1:7">
      <c r="B12" t="s">
        <v>230</v>
      </c>
    </row>
    <row r="13" spans="1:7">
      <c r="B13" t="s">
        <v>235</v>
      </c>
    </row>
    <row r="14" spans="1:7">
      <c r="A14" s="1"/>
      <c r="B14" s="6" t="s">
        <v>237</v>
      </c>
    </row>
    <row r="15" spans="1:7">
      <c r="A15" s="1"/>
      <c r="B15" s="1"/>
    </row>
    <row r="16" spans="1:7">
      <c r="A16" s="1"/>
      <c r="B16" s="1"/>
    </row>
    <row r="17" spans="1:7">
      <c r="A17" s="7" t="s">
        <v>181</v>
      </c>
      <c r="B17" s="8"/>
      <c r="C17" s="8"/>
      <c r="D17" s="8"/>
      <c r="E17" s="8"/>
      <c r="F17" s="8"/>
      <c r="G17" s="8"/>
    </row>
    <row r="18" spans="1:7">
      <c r="A18" s="1"/>
      <c r="B18" s="6" t="s">
        <v>236</v>
      </c>
    </row>
    <row r="19" spans="1:7">
      <c r="A19" s="1"/>
      <c r="B19" s="6" t="s">
        <v>238</v>
      </c>
    </row>
    <row r="20" spans="1:7">
      <c r="A20" s="1"/>
      <c r="B20" s="6" t="s">
        <v>239</v>
      </c>
    </row>
    <row r="21" spans="1:7">
      <c r="A21" s="1"/>
      <c r="B21" s="6" t="s">
        <v>240</v>
      </c>
    </row>
    <row r="22" spans="1:7">
      <c r="A22" s="1"/>
      <c r="B22" s="1"/>
    </row>
    <row r="23" spans="1:7">
      <c r="A23" s="6" t="s">
        <v>241</v>
      </c>
      <c r="B23" s="1"/>
    </row>
    <row r="24" spans="1:7">
      <c r="A24" s="1"/>
      <c r="B24" s="6"/>
    </row>
    <row r="29" spans="1:7">
      <c r="G29" s="29"/>
    </row>
    <row r="30" spans="1:7">
      <c r="G30" s="29"/>
    </row>
    <row r="31" spans="1:7">
      <c r="G31" s="29"/>
    </row>
    <row r="32" spans="1:7">
      <c r="G32" s="29"/>
    </row>
    <row r="34" spans="1:7">
      <c r="G34" s="29"/>
    </row>
    <row r="35" spans="1:7">
      <c r="G35" s="30"/>
    </row>
    <row r="36" spans="1:7">
      <c r="D36" s="1"/>
    </row>
    <row r="38" spans="1:7">
      <c r="G38" s="29"/>
    </row>
    <row r="40" spans="1:7">
      <c r="D40" s="1"/>
    </row>
    <row r="42" spans="1:7">
      <c r="A42" s="7" t="s">
        <v>214</v>
      </c>
      <c r="B42" s="8"/>
      <c r="C42" s="8"/>
      <c r="D42" s="8"/>
      <c r="E42" s="8"/>
      <c r="F42" s="8"/>
      <c r="G42" s="8"/>
    </row>
    <row r="43" spans="1:7">
      <c r="B43" t="s">
        <v>187</v>
      </c>
    </row>
    <row r="44" spans="1:7">
      <c r="C44" t="s">
        <v>190</v>
      </c>
    </row>
    <row r="45" spans="1:7">
      <c r="C45" t="s">
        <v>188</v>
      </c>
    </row>
    <row r="46" spans="1:7">
      <c r="C46" t="s">
        <v>189</v>
      </c>
    </row>
    <row r="47" spans="1:7">
      <c r="C47" t="s">
        <v>191</v>
      </c>
    </row>
    <row r="48" spans="1:7">
      <c r="D48" t="s">
        <v>192</v>
      </c>
    </row>
    <row r="49" spans="2:4">
      <c r="D49" t="s">
        <v>193</v>
      </c>
    </row>
    <row r="50" spans="2:4">
      <c r="C50" t="s">
        <v>194</v>
      </c>
    </row>
    <row r="51" spans="2:4">
      <c r="C51" t="s">
        <v>195</v>
      </c>
    </row>
    <row r="52" spans="2:4">
      <c r="B52" t="s">
        <v>196</v>
      </c>
    </row>
    <row r="53" spans="2:4">
      <c r="C53" t="s">
        <v>197</v>
      </c>
    </row>
    <row r="54" spans="2:4">
      <c r="C54" t="s">
        <v>198</v>
      </c>
    </row>
    <row r="55" spans="2:4">
      <c r="C55" t="s">
        <v>199</v>
      </c>
    </row>
    <row r="56" spans="2:4">
      <c r="C56" t="s">
        <v>200</v>
      </c>
    </row>
    <row r="57" spans="2:4">
      <c r="C57" t="s">
        <v>205</v>
      </c>
    </row>
    <row r="58" spans="2:4">
      <c r="C58" t="s">
        <v>201</v>
      </c>
    </row>
    <row r="59" spans="2:4">
      <c r="C59" t="s">
        <v>202</v>
      </c>
    </row>
    <row r="60" spans="2:4">
      <c r="C60" t="s">
        <v>203</v>
      </c>
    </row>
    <row r="61" spans="2:4">
      <c r="C61" t="s">
        <v>204</v>
      </c>
    </row>
    <row r="62" spans="2:4">
      <c r="B62" t="s">
        <v>215</v>
      </c>
    </row>
    <row r="63" spans="2:4">
      <c r="C63" t="s">
        <v>206</v>
      </c>
    </row>
    <row r="64" spans="2:4">
      <c r="C64" t="s">
        <v>207</v>
      </c>
    </row>
    <row r="65" spans="2:3">
      <c r="C65" t="s">
        <v>208</v>
      </c>
    </row>
    <row r="66" spans="2:3">
      <c r="C66" t="s">
        <v>209</v>
      </c>
    </row>
    <row r="67" spans="2:3">
      <c r="C67" t="s">
        <v>210</v>
      </c>
    </row>
    <row r="68" spans="2:3">
      <c r="C68" t="s">
        <v>211</v>
      </c>
    </row>
    <row r="69" spans="2:3">
      <c r="C69" t="s">
        <v>212</v>
      </c>
    </row>
    <row r="70" spans="2:3">
      <c r="C70" t="s">
        <v>213</v>
      </c>
    </row>
    <row r="71" spans="2:3">
      <c r="B71" t="s">
        <v>216</v>
      </c>
    </row>
    <row r="72" spans="2:3">
      <c r="C72" t="s">
        <v>217</v>
      </c>
    </row>
    <row r="73" spans="2:3">
      <c r="C73" t="s">
        <v>218</v>
      </c>
    </row>
    <row r="74" spans="2:3">
      <c r="C74" t="s">
        <v>219</v>
      </c>
    </row>
    <row r="75" spans="2:3">
      <c r="B75" t="s">
        <v>220</v>
      </c>
    </row>
    <row r="76" spans="2:3">
      <c r="C76" t="s">
        <v>221</v>
      </c>
    </row>
    <row r="77" spans="2:3">
      <c r="C77" t="s">
        <v>222</v>
      </c>
    </row>
    <row r="78" spans="2:3">
      <c r="C78" t="s">
        <v>223</v>
      </c>
    </row>
    <row r="79" spans="2:3">
      <c r="C79" t="s">
        <v>224</v>
      </c>
    </row>
  </sheetData>
  <pageMargins left="0.7" right="0.7" top="0.75" bottom="0.75" header="0.3" footer="0.3"/>
  <pageSetup scale="69" fitToHeight="5" orientation="portrait" r:id="rId1"/>
  <headerFooter>
    <oddHeader>&amp;L&amp;F/&amp;A&amp;R&amp;P/&amp;N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4"/>
  <sheetViews>
    <sheetView workbookViewId="0">
      <selection activeCell="I1" sqref="I1:AK1048576"/>
    </sheetView>
  </sheetViews>
  <sheetFormatPr defaultRowHeight="14.4"/>
  <cols>
    <col min="2" max="2" width="8.88671875" customWidth="1"/>
    <col min="6" max="6" width="17.88671875" customWidth="1"/>
    <col min="7" max="7" width="68.21875" customWidth="1"/>
  </cols>
  <sheetData>
    <row r="1" spans="1:7">
      <c r="A1" s="1" t="s">
        <v>243</v>
      </c>
    </row>
    <row r="3" spans="1:7">
      <c r="A3" s="7" t="s">
        <v>244</v>
      </c>
      <c r="B3" s="8"/>
      <c r="C3" s="8"/>
      <c r="D3" s="8"/>
      <c r="E3" s="8"/>
      <c r="F3" s="8"/>
      <c r="G3" s="8"/>
    </row>
    <row r="4" spans="1:7">
      <c r="A4" s="1"/>
      <c r="B4" s="6" t="s">
        <v>245</v>
      </c>
    </row>
    <row r="6" spans="1:7">
      <c r="A6" s="7" t="s">
        <v>214</v>
      </c>
      <c r="B6" s="8"/>
      <c r="C6" s="8"/>
      <c r="D6" s="8"/>
      <c r="E6" s="8"/>
      <c r="F6" s="8"/>
      <c r="G6" s="8"/>
    </row>
    <row r="7" spans="1:7">
      <c r="B7" t="s">
        <v>246</v>
      </c>
    </row>
    <row r="8" spans="1:7">
      <c r="C8" t="s">
        <v>247</v>
      </c>
    </row>
    <row r="9" spans="1:7">
      <c r="C9" t="s">
        <v>248</v>
      </c>
    </row>
    <row r="10" spans="1:7">
      <c r="C10" t="s">
        <v>249</v>
      </c>
    </row>
    <row r="11" spans="1:7">
      <c r="B11" t="s">
        <v>250</v>
      </c>
    </row>
    <row r="12" spans="1:7">
      <c r="C12" t="s">
        <v>251</v>
      </c>
    </row>
    <row r="13" spans="1:7">
      <c r="B13" t="s">
        <v>252</v>
      </c>
    </row>
    <row r="14" spans="1:7">
      <c r="C14" t="s">
        <v>253</v>
      </c>
    </row>
    <row r="15" spans="1:7">
      <c r="B15" t="s">
        <v>254</v>
      </c>
    </row>
    <row r="16" spans="1:7">
      <c r="C16" t="s">
        <v>255</v>
      </c>
    </row>
    <row r="18" spans="1:5">
      <c r="A18" s="1" t="s">
        <v>256</v>
      </c>
    </row>
    <row r="19" spans="1:5">
      <c r="B19" t="s">
        <v>257</v>
      </c>
    </row>
    <row r="20" spans="1:5">
      <c r="B20" t="s">
        <v>155</v>
      </c>
      <c r="C20">
        <f>0.2*9.81*0.5*0.0254</f>
        <v>2.4917400000000003E-2</v>
      </c>
      <c r="D20" t="s">
        <v>258</v>
      </c>
      <c r="E20" t="s">
        <v>259</v>
      </c>
    </row>
    <row r="21" spans="1:5">
      <c r="B21" t="s">
        <v>260</v>
      </c>
    </row>
    <row r="22" spans="1:5">
      <c r="B22" t="s">
        <v>261</v>
      </c>
    </row>
    <row r="23" spans="1:5">
      <c r="B23" t="s">
        <v>262</v>
      </c>
      <c r="D23">
        <f>1*160/60*3.14</f>
        <v>8.3733333333333331</v>
      </c>
      <c r="E23" t="s">
        <v>263</v>
      </c>
    </row>
    <row r="24" spans="1:5">
      <c r="B24" s="1" t="s">
        <v>264</v>
      </c>
    </row>
  </sheetData>
  <pageMargins left="0.7" right="0.7" top="0.75" bottom="0.75" header="0.3" footer="0.3"/>
  <pageSetup scale="69" fitToHeight="5" orientation="portrait" r:id="rId1"/>
  <headerFooter>
    <oddHeader>&amp;L&amp;F/&amp;A&amp;R&amp;P/&amp;N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5"/>
  <sheetViews>
    <sheetView topLeftCell="A13" workbookViewId="0">
      <selection activeCell="D17" sqref="D17"/>
    </sheetView>
  </sheetViews>
  <sheetFormatPr defaultRowHeight="14.4"/>
  <cols>
    <col min="2" max="2" width="8.88671875" customWidth="1"/>
    <col min="4" max="4" width="22.33203125" customWidth="1"/>
    <col min="5" max="5" width="12" bestFit="1" customWidth="1"/>
    <col min="6" max="6" width="17.88671875" customWidth="1"/>
    <col min="7" max="7" width="68.21875" customWidth="1"/>
  </cols>
  <sheetData>
    <row r="1" spans="1:7">
      <c r="A1" s="1" t="s">
        <v>84</v>
      </c>
    </row>
    <row r="3" spans="1:7">
      <c r="A3" s="7" t="s">
        <v>242</v>
      </c>
      <c r="B3" s="8"/>
      <c r="C3" s="8"/>
      <c r="D3" s="8"/>
      <c r="E3" s="8"/>
      <c r="F3" s="8"/>
      <c r="G3" s="8"/>
    </row>
    <row r="4" spans="1:7">
      <c r="A4" s="1"/>
      <c r="B4" t="s">
        <v>327</v>
      </c>
    </row>
    <row r="5" spans="1:7">
      <c r="B5" s="6" t="s">
        <v>328</v>
      </c>
      <c r="D5" s="4"/>
    </row>
    <row r="6" spans="1:7">
      <c r="B6" t="s">
        <v>329</v>
      </c>
      <c r="C6" s="4"/>
    </row>
    <row r="7" spans="1:7">
      <c r="B7" t="s">
        <v>331</v>
      </c>
      <c r="C7" s="4"/>
    </row>
    <row r="8" spans="1:7">
      <c r="A8" s="1"/>
      <c r="B8" s="1"/>
    </row>
    <row r="9" spans="1:7">
      <c r="A9" s="7" t="s">
        <v>330</v>
      </c>
      <c r="B9" s="8"/>
      <c r="C9" s="8"/>
      <c r="D9" s="8"/>
      <c r="E9" s="8"/>
      <c r="F9" s="8"/>
      <c r="G9" s="8"/>
    </row>
    <row r="10" spans="1:7">
      <c r="A10" s="1"/>
      <c r="B10" s="6" t="s">
        <v>332</v>
      </c>
    </row>
    <row r="11" spans="1:7">
      <c r="A11" s="1"/>
      <c r="B11" s="6" t="s">
        <v>335</v>
      </c>
    </row>
    <row r="12" spans="1:7">
      <c r="A12" s="1"/>
      <c r="B12" s="6" t="s">
        <v>333</v>
      </c>
    </row>
    <row r="13" spans="1:7">
      <c r="A13" s="1"/>
      <c r="B13" s="6" t="s">
        <v>334</v>
      </c>
    </row>
    <row r="14" spans="1:7">
      <c r="A14" s="1"/>
      <c r="B14" s="6" t="s">
        <v>337</v>
      </c>
    </row>
    <row r="15" spans="1:7">
      <c r="B15" s="6"/>
    </row>
    <row r="16" spans="1:7">
      <c r="A16" s="6" t="s">
        <v>336</v>
      </c>
      <c r="B16" s="6"/>
    </row>
    <row r="17" spans="1:10">
      <c r="A17" s="1"/>
      <c r="B17" s="6"/>
      <c r="E17" s="5"/>
    </row>
    <row r="18" spans="1:10">
      <c r="A18" s="1"/>
      <c r="B18" s="6"/>
      <c r="E18" s="5"/>
    </row>
    <row r="19" spans="1:10">
      <c r="A19" s="1"/>
      <c r="B19" s="6"/>
      <c r="E19" s="5"/>
    </row>
    <row r="20" spans="1:10">
      <c r="E20" s="5"/>
    </row>
    <row r="21" spans="1:10">
      <c r="E21" s="5"/>
    </row>
    <row r="22" spans="1:10">
      <c r="E22" s="5"/>
    </row>
    <row r="23" spans="1:10">
      <c r="E23" s="33"/>
      <c r="G23" s="29"/>
    </row>
    <row r="24" spans="1:10">
      <c r="E24" s="5"/>
    </row>
    <row r="25" spans="1:10">
      <c r="E25" s="5"/>
      <c r="G25" s="29"/>
      <c r="I25" s="1"/>
    </row>
    <row r="26" spans="1:10">
      <c r="E26" s="5"/>
      <c r="G26" s="29"/>
    </row>
    <row r="27" spans="1:10">
      <c r="E27" s="5"/>
      <c r="G27" s="29"/>
    </row>
    <row r="28" spans="1:10">
      <c r="E28" s="5"/>
      <c r="G28" s="29"/>
      <c r="I28" s="1"/>
    </row>
    <row r="29" spans="1:10">
      <c r="B29" s="6"/>
      <c r="E29" s="5"/>
      <c r="J29" s="4"/>
    </row>
    <row r="30" spans="1:10">
      <c r="B30" s="6"/>
      <c r="E30" s="5"/>
      <c r="J30" s="4"/>
    </row>
    <row r="31" spans="1:10">
      <c r="B31" s="6"/>
      <c r="E31" s="5"/>
    </row>
    <row r="32" spans="1:10">
      <c r="B32" s="6"/>
      <c r="E32" s="5"/>
    </row>
    <row r="33" spans="1:9">
      <c r="E33" s="5"/>
    </row>
    <row r="34" spans="1:9">
      <c r="E34" s="5"/>
    </row>
    <row r="35" spans="1:9">
      <c r="E35" s="5"/>
    </row>
    <row r="36" spans="1:9">
      <c r="E36" s="33"/>
      <c r="G36" s="29"/>
      <c r="I36" s="1"/>
    </row>
    <row r="37" spans="1:9">
      <c r="A37" s="7"/>
      <c r="E37" s="5"/>
    </row>
    <row r="38" spans="1:9">
      <c r="E38" s="5"/>
      <c r="G38" s="29"/>
    </row>
    <row r="39" spans="1:9">
      <c r="E39" s="5"/>
      <c r="G39" s="29"/>
    </row>
    <row r="40" spans="1:9">
      <c r="E40" s="5"/>
      <c r="G40" s="29"/>
    </row>
    <row r="41" spans="1:9">
      <c r="E41" s="5"/>
      <c r="G41" s="29"/>
    </row>
    <row r="42" spans="1:9">
      <c r="B42" s="1"/>
    </row>
    <row r="44" spans="1:9">
      <c r="B44" s="31"/>
      <c r="C44" s="32"/>
      <c r="D44" s="32"/>
      <c r="E44" s="32"/>
    </row>
    <row r="47" spans="1:9">
      <c r="E47" s="5"/>
    </row>
    <row r="48" spans="1:9">
      <c r="E48" s="5"/>
    </row>
    <row r="49" spans="1:7">
      <c r="E49" s="5"/>
    </row>
    <row r="50" spans="1:7">
      <c r="E50" s="5"/>
    </row>
    <row r="51" spans="1:7">
      <c r="E51" s="5"/>
    </row>
    <row r="52" spans="1:7">
      <c r="E52" s="5"/>
    </row>
    <row r="54" spans="1:7">
      <c r="A54" s="7"/>
      <c r="B54" s="8"/>
      <c r="C54" s="8"/>
      <c r="D54" s="8"/>
      <c r="E54" s="8"/>
      <c r="F54" s="8"/>
      <c r="G54" s="8"/>
    </row>
    <row r="55" spans="1:7">
      <c r="B55" s="1"/>
    </row>
  </sheetData>
  <pageMargins left="0.7" right="0.7" top="0.75" bottom="0.75" header="0.3" footer="0.3"/>
  <pageSetup scale="61" fitToHeight="5" orientation="portrait" r:id="rId1"/>
  <headerFooter>
    <oddHeader>&amp;L&amp;F/&amp;A&amp;R&amp;P/&amp;N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Game_world</vt:lpstr>
      <vt:lpstr>CtrlUI _world</vt:lpstr>
      <vt:lpstr>Summary</vt:lpstr>
      <vt:lpstr>Process</vt:lpstr>
      <vt:lpstr>System HLD</vt:lpstr>
      <vt:lpstr>Launch_subsystem</vt:lpstr>
      <vt:lpstr>Drive_subsystem</vt:lpstr>
      <vt:lpstr>Intake_subsystem</vt:lpstr>
      <vt:lpstr>feeder_subsystem</vt:lpstr>
      <vt:lpstr>lift_subsystem</vt:lpstr>
      <vt:lpstr>CtrlUI</vt:lpstr>
      <vt:lpstr>CortexMapping</vt:lpstr>
      <vt:lpstr>CalibrationHistory</vt:lpstr>
      <vt:lpstr>GamePlan</vt:lpstr>
      <vt:lpstr>Coding_design</vt:lpstr>
      <vt:lpstr>Motor303Spec</vt:lpstr>
      <vt:lpstr>Trajectory</vt:lpstr>
      <vt:lpstr>field</vt:lpstr>
      <vt:lpstr>maintenance</vt:lpstr>
      <vt:lpstr>GameBook</vt:lpstr>
      <vt:lpstr>GAM&amp;AUTO&amp;Skills</vt:lpstr>
      <vt:lpstr>CortexMapping!Print_Area</vt:lpstr>
      <vt:lpstr>CtrlUI!Print_Area</vt:lpstr>
      <vt:lpstr>'CtrlUI _world'!Print_Area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weixin shen</dc:creator>
  <cp:lastModifiedBy>weixin shen</cp:lastModifiedBy>
  <cp:lastPrinted>2015-12-31T04:24:29Z</cp:lastPrinted>
  <dcterms:created xsi:type="dcterms:W3CDTF">2015-08-08T00:20:31Z</dcterms:created>
  <dcterms:modified xsi:type="dcterms:W3CDTF">2016-03-22T04:51:07Z</dcterms:modified>
</cp:coreProperties>
</file>