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KSHAY\Desktop\"/>
    </mc:Choice>
  </mc:AlternateContent>
  <xr:revisionPtr revIDLastSave="0" documentId="13_ncr:1_{8A110D69-096A-4CF9-B74B-9A39A32F330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QUS 1 TO12" sheetId="4" r:id="rId1"/>
    <sheet name="QUS7 TO15" sheetId="3" r:id="rId2"/>
    <sheet name="Q-17AND ,25" sheetId="8" r:id="rId3"/>
    <sheet name="25 TO 28" sheetId="10" r:id="rId4"/>
  </sheets>
  <definedNames>
    <definedName name="ExternalData_1" localSheetId="2" hidden="1">'Q-17AND ,25'!$A$1:$E$102</definedName>
  </definedNames>
  <calcPr calcId="191029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4" i="3" l="1"/>
  <c r="H2" i="10"/>
  <c r="H40" i="10"/>
  <c r="L4" i="10"/>
  <c r="H3" i="10"/>
  <c r="H4" i="10"/>
  <c r="H5" i="10"/>
  <c r="H6" i="10"/>
  <c r="H7" i="10"/>
  <c r="H8" i="10"/>
  <c r="H9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4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4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" i="4"/>
  <c r="O6" i="4"/>
  <c r="O7" i="4"/>
  <c r="O8" i="4"/>
  <c r="O9" i="4"/>
  <c r="O10" i="4"/>
  <c r="O11" i="4"/>
  <c r="O12" i="4"/>
  <c r="O13" i="4"/>
  <c r="O14" i="4"/>
  <c r="O15" i="4"/>
  <c r="O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4" i="4"/>
  <c r="M18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4" i="4"/>
  <c r="I5" i="4"/>
  <c r="O3" i="3"/>
  <c r="H39" i="10" l="1"/>
  <c r="H38" i="10"/>
  <c r="H13" i="10"/>
  <c r="H12" i="10"/>
  <c r="H11" i="10"/>
  <c r="H10" i="10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3" i="3"/>
  <c r="R49" i="3" l="1"/>
  <c r="N4" i="3"/>
  <c r="R4" i="3" s="1"/>
  <c r="N5" i="3"/>
  <c r="R5" i="3" s="1"/>
  <c r="N6" i="3"/>
  <c r="R6" i="3" s="1"/>
  <c r="N7" i="3"/>
  <c r="R7" i="3" s="1"/>
  <c r="N8" i="3"/>
  <c r="R8" i="3" s="1"/>
  <c r="N9" i="3"/>
  <c r="R9" i="3" s="1"/>
  <c r="N10" i="3"/>
  <c r="R10" i="3" s="1"/>
  <c r="N11" i="3"/>
  <c r="R11" i="3" s="1"/>
  <c r="N12" i="3"/>
  <c r="R12" i="3" s="1"/>
  <c r="N13" i="3"/>
  <c r="R13" i="3" s="1"/>
  <c r="N14" i="3"/>
  <c r="R14" i="3" s="1"/>
  <c r="N15" i="3"/>
  <c r="R15" i="3" s="1"/>
  <c r="N16" i="3"/>
  <c r="R16" i="3" s="1"/>
  <c r="N17" i="3"/>
  <c r="R17" i="3" s="1"/>
  <c r="N18" i="3"/>
  <c r="R18" i="3" s="1"/>
  <c r="N19" i="3"/>
  <c r="R19" i="3" s="1"/>
  <c r="N20" i="3"/>
  <c r="R20" i="3" s="1"/>
  <c r="N21" i="3"/>
  <c r="R21" i="3" s="1"/>
  <c r="N22" i="3"/>
  <c r="R22" i="3" s="1"/>
  <c r="N23" i="3"/>
  <c r="R23" i="3" s="1"/>
  <c r="N24" i="3"/>
  <c r="R24" i="3" s="1"/>
  <c r="N25" i="3"/>
  <c r="R25" i="3" s="1"/>
  <c r="N26" i="3"/>
  <c r="R26" i="3" s="1"/>
  <c r="N27" i="3"/>
  <c r="R27" i="3" s="1"/>
  <c r="N28" i="3"/>
  <c r="R28" i="3" s="1"/>
  <c r="N29" i="3"/>
  <c r="R29" i="3" s="1"/>
  <c r="N30" i="3"/>
  <c r="R30" i="3" s="1"/>
  <c r="N31" i="3"/>
  <c r="R31" i="3" s="1"/>
  <c r="N32" i="3"/>
  <c r="R32" i="3" s="1"/>
  <c r="N33" i="3"/>
  <c r="R33" i="3" s="1"/>
  <c r="N34" i="3"/>
  <c r="R34" i="3" s="1"/>
  <c r="N35" i="3"/>
  <c r="R35" i="3" s="1"/>
  <c r="N36" i="3"/>
  <c r="R36" i="3" s="1"/>
  <c r="N37" i="3"/>
  <c r="R37" i="3" s="1"/>
  <c r="N38" i="3"/>
  <c r="R38" i="3" s="1"/>
  <c r="N39" i="3"/>
  <c r="R39" i="3" s="1"/>
  <c r="N40" i="3"/>
  <c r="R40" i="3" s="1"/>
  <c r="N41" i="3"/>
  <c r="R41" i="3" s="1"/>
  <c r="N42" i="3"/>
  <c r="R42" i="3" s="1"/>
  <c r="N43" i="3"/>
  <c r="R43" i="3" s="1"/>
  <c r="N44" i="3"/>
  <c r="R44" i="3" s="1"/>
  <c r="N45" i="3"/>
  <c r="R45" i="3" s="1"/>
  <c r="N46" i="3"/>
  <c r="R46" i="3" s="1"/>
  <c r="N47" i="3"/>
  <c r="R47" i="3" s="1"/>
  <c r="N48" i="3"/>
  <c r="R48" i="3" s="1"/>
  <c r="N49" i="3"/>
  <c r="N50" i="3"/>
  <c r="R50" i="3" s="1"/>
  <c r="N51" i="3"/>
  <c r="R51" i="3" s="1"/>
  <c r="N52" i="3"/>
  <c r="R52" i="3" s="1"/>
  <c r="N3" i="3"/>
  <c r="R3" i="3" s="1"/>
  <c r="O4" i="3"/>
  <c r="Q4" i="3" s="1"/>
  <c r="O5" i="3"/>
  <c r="Q5" i="3" s="1"/>
  <c r="O6" i="3"/>
  <c r="Q6" i="3" s="1"/>
  <c r="O7" i="3"/>
  <c r="Q7" i="3" s="1"/>
  <c r="O8" i="3"/>
  <c r="Q8" i="3" s="1"/>
  <c r="O9" i="3"/>
  <c r="Q9" i="3" s="1"/>
  <c r="O10" i="3"/>
  <c r="Q10" i="3" s="1"/>
  <c r="O11" i="3"/>
  <c r="Q11" i="3" s="1"/>
  <c r="O12" i="3"/>
  <c r="Q12" i="3" s="1"/>
  <c r="O13" i="3"/>
  <c r="Q13" i="3" s="1"/>
  <c r="O14" i="3"/>
  <c r="Q14" i="3" s="1"/>
  <c r="O15" i="3"/>
  <c r="Q15" i="3" s="1"/>
  <c r="O16" i="3"/>
  <c r="Q16" i="3" s="1"/>
  <c r="O17" i="3"/>
  <c r="Q17" i="3" s="1"/>
  <c r="O18" i="3"/>
  <c r="Q18" i="3" s="1"/>
  <c r="O19" i="3"/>
  <c r="Q19" i="3" s="1"/>
  <c r="O20" i="3"/>
  <c r="Q20" i="3" s="1"/>
  <c r="O21" i="3"/>
  <c r="Q21" i="3" s="1"/>
  <c r="O22" i="3"/>
  <c r="Q22" i="3" s="1"/>
  <c r="O23" i="3"/>
  <c r="Q23" i="3" s="1"/>
  <c r="O24" i="3"/>
  <c r="Q24" i="3" s="1"/>
  <c r="O25" i="3"/>
  <c r="Q25" i="3" s="1"/>
  <c r="O26" i="3"/>
  <c r="Q26" i="3" s="1"/>
  <c r="O27" i="3"/>
  <c r="Q27" i="3" s="1"/>
  <c r="O28" i="3"/>
  <c r="Q28" i="3" s="1"/>
  <c r="O29" i="3"/>
  <c r="Q29" i="3" s="1"/>
  <c r="O30" i="3"/>
  <c r="Q30" i="3" s="1"/>
  <c r="O31" i="3"/>
  <c r="Q31" i="3" s="1"/>
  <c r="O32" i="3"/>
  <c r="Q32" i="3" s="1"/>
  <c r="O33" i="3"/>
  <c r="Q33" i="3" s="1"/>
  <c r="O34" i="3"/>
  <c r="Q34" i="3" s="1"/>
  <c r="O35" i="3"/>
  <c r="Q35" i="3" s="1"/>
  <c r="O36" i="3"/>
  <c r="Q36" i="3" s="1"/>
  <c r="O37" i="3"/>
  <c r="Q37" i="3" s="1"/>
  <c r="O38" i="3"/>
  <c r="Q38" i="3" s="1"/>
  <c r="O39" i="3"/>
  <c r="Q39" i="3" s="1"/>
  <c r="O40" i="3"/>
  <c r="Q40" i="3" s="1"/>
  <c r="O41" i="3"/>
  <c r="Q41" i="3" s="1"/>
  <c r="O42" i="3"/>
  <c r="Q42" i="3" s="1"/>
  <c r="O43" i="3"/>
  <c r="Q43" i="3" s="1"/>
  <c r="O44" i="3"/>
  <c r="Q44" i="3" s="1"/>
  <c r="O45" i="3"/>
  <c r="Q45" i="3" s="1"/>
  <c r="O46" i="3"/>
  <c r="Q46" i="3" s="1"/>
  <c r="O47" i="3"/>
  <c r="Q47" i="3" s="1"/>
  <c r="O48" i="3"/>
  <c r="Q48" i="3" s="1"/>
  <c r="O49" i="3"/>
  <c r="Q49" i="3" s="1"/>
  <c r="O50" i="3"/>
  <c r="Q50" i="3" s="1"/>
  <c r="O51" i="3"/>
  <c r="Q51" i="3" s="1"/>
  <c r="O52" i="3"/>
  <c r="Q52" i="3" s="1"/>
  <c r="Q3" i="3"/>
  <c r="H4" i="3"/>
  <c r="P4" i="3" s="1" a="1"/>
  <c r="P4" i="3" s="1"/>
  <c r="H5" i="3"/>
  <c r="L5" i="3" s="1"/>
  <c r="M5" i="3" s="1"/>
  <c r="H6" i="3"/>
  <c r="L6" i="3" s="1"/>
  <c r="M6" i="3" s="1"/>
  <c r="H7" i="3"/>
  <c r="L7" i="3" s="1"/>
  <c r="M7" i="3" s="1"/>
  <c r="H8" i="3"/>
  <c r="L8" i="3" s="1"/>
  <c r="M8" i="3" s="1"/>
  <c r="H9" i="3"/>
  <c r="P9" i="3" s="1" a="1"/>
  <c r="P9" i="3" s="1"/>
  <c r="H10" i="3"/>
  <c r="P10" i="3" s="1" a="1"/>
  <c r="P10" i="3" s="1"/>
  <c r="H11" i="3"/>
  <c r="L11" i="3" s="1"/>
  <c r="M11" i="3" s="1"/>
  <c r="H12" i="3"/>
  <c r="P12" i="3" s="1" a="1"/>
  <c r="P12" i="3" s="1"/>
  <c r="H13" i="3"/>
  <c r="L13" i="3" s="1"/>
  <c r="M13" i="3" s="1"/>
  <c r="H14" i="3"/>
  <c r="L14" i="3" s="1"/>
  <c r="M14" i="3" s="1"/>
  <c r="H15" i="3"/>
  <c r="P15" i="3" s="1" a="1"/>
  <c r="P15" i="3" s="1"/>
  <c r="H16" i="3"/>
  <c r="L16" i="3" s="1"/>
  <c r="M16" i="3" s="1"/>
  <c r="H17" i="3"/>
  <c r="L17" i="3" s="1"/>
  <c r="M17" i="3" s="1"/>
  <c r="H18" i="3"/>
  <c r="P18" i="3" s="1" a="1"/>
  <c r="P18" i="3" s="1"/>
  <c r="H19" i="3"/>
  <c r="L19" i="3" s="1"/>
  <c r="M19" i="3" s="1"/>
  <c r="H20" i="3"/>
  <c r="P20" i="3" s="1" a="1"/>
  <c r="P20" i="3" s="1"/>
  <c r="H21" i="3"/>
  <c r="P21" i="3" s="1" a="1"/>
  <c r="P21" i="3" s="1"/>
  <c r="H22" i="3"/>
  <c r="L22" i="3" s="1"/>
  <c r="M22" i="3" s="1"/>
  <c r="H23" i="3"/>
  <c r="P23" i="3" s="1" a="1"/>
  <c r="P23" i="3" s="1"/>
  <c r="H24" i="3"/>
  <c r="P24" i="3" s="1" a="1"/>
  <c r="P24" i="3" s="1"/>
  <c r="H25" i="3"/>
  <c r="L25" i="3" s="1"/>
  <c r="M25" i="3" s="1"/>
  <c r="H26" i="3"/>
  <c r="P26" i="3" s="1" a="1"/>
  <c r="P26" i="3" s="1"/>
  <c r="H27" i="3"/>
  <c r="P27" i="3" s="1" a="1"/>
  <c r="P27" i="3" s="1"/>
  <c r="H28" i="3"/>
  <c r="P28" i="3" s="1" a="1"/>
  <c r="P28" i="3" s="1"/>
  <c r="H29" i="3"/>
  <c r="P29" i="3" s="1" a="1"/>
  <c r="P29" i="3" s="1"/>
  <c r="H30" i="3"/>
  <c r="L30" i="3" s="1"/>
  <c r="M30" i="3" s="1"/>
  <c r="H31" i="3"/>
  <c r="L31" i="3" s="1"/>
  <c r="M31" i="3" s="1"/>
  <c r="H32" i="3"/>
  <c r="L32" i="3" s="1"/>
  <c r="M32" i="3" s="1"/>
  <c r="H33" i="3"/>
  <c r="P33" i="3" s="1" a="1"/>
  <c r="P33" i="3" s="1"/>
  <c r="H34" i="3"/>
  <c r="L34" i="3" s="1"/>
  <c r="M34" i="3" s="1"/>
  <c r="H35" i="3"/>
  <c r="P35" i="3" s="1" a="1"/>
  <c r="P35" i="3" s="1"/>
  <c r="H36" i="3"/>
  <c r="P36" i="3" s="1" a="1"/>
  <c r="P36" i="3" s="1"/>
  <c r="H37" i="3"/>
  <c r="P37" i="3" s="1" a="1"/>
  <c r="P37" i="3" s="1"/>
  <c r="H38" i="3"/>
  <c r="L38" i="3" s="1"/>
  <c r="M38" i="3" s="1"/>
  <c r="H39" i="3"/>
  <c r="L39" i="3" s="1"/>
  <c r="M39" i="3" s="1"/>
  <c r="H40" i="3"/>
  <c r="L40" i="3" s="1"/>
  <c r="M40" i="3" s="1"/>
  <c r="H41" i="3"/>
  <c r="P41" i="3" s="1" a="1"/>
  <c r="P41" i="3" s="1"/>
  <c r="H42" i="3"/>
  <c r="P42" i="3" s="1" a="1"/>
  <c r="P42" i="3" s="1"/>
  <c r="H43" i="3"/>
  <c r="P43" i="3" s="1" a="1"/>
  <c r="P43" i="3" s="1"/>
  <c r="H44" i="3"/>
  <c r="P44" i="3" s="1" a="1"/>
  <c r="P44" i="3" s="1"/>
  <c r="H45" i="3"/>
  <c r="L45" i="3" s="1"/>
  <c r="M45" i="3" s="1"/>
  <c r="H46" i="3"/>
  <c r="L46" i="3" s="1"/>
  <c r="M46" i="3" s="1"/>
  <c r="H47" i="3"/>
  <c r="P47" i="3" s="1" a="1"/>
  <c r="P47" i="3" s="1"/>
  <c r="H48" i="3"/>
  <c r="P48" i="3" s="1" a="1"/>
  <c r="P48" i="3" s="1"/>
  <c r="H49" i="3"/>
  <c r="L49" i="3" s="1"/>
  <c r="M49" i="3" s="1"/>
  <c r="H50" i="3"/>
  <c r="P50" i="3" s="1" a="1"/>
  <c r="P50" i="3" s="1"/>
  <c r="H51" i="3"/>
  <c r="P51" i="3" s="1" a="1"/>
  <c r="P51" i="3" s="1"/>
  <c r="H52" i="3"/>
  <c r="P52" i="3" s="1" a="1"/>
  <c r="P52" i="3" s="1"/>
  <c r="H3" i="3"/>
  <c r="L3" i="3" s="1"/>
  <c r="M3" i="3" s="1"/>
  <c r="L36" i="3" l="1"/>
  <c r="M36" i="3" s="1"/>
  <c r="L35" i="3"/>
  <c r="M35" i="3" s="1"/>
  <c r="P3" i="3" a="1"/>
  <c r="P3" i="3" s="1"/>
  <c r="L52" i="3"/>
  <c r="M52" i="3" s="1"/>
  <c r="P32" i="3" a="1"/>
  <c r="P32" i="3" s="1"/>
  <c r="P40" i="3" a="1"/>
  <c r="P40" i="3" s="1"/>
  <c r="L28" i="3"/>
  <c r="M28" i="3" s="1"/>
  <c r="P46" i="3" a="1"/>
  <c r="P46" i="3" s="1"/>
  <c r="L27" i="3"/>
  <c r="M27" i="3" s="1"/>
  <c r="L44" i="3"/>
  <c r="M44" i="3" s="1"/>
  <c r="L20" i="3"/>
  <c r="M20" i="3" s="1"/>
  <c r="L43" i="3"/>
  <c r="M43" i="3" s="1"/>
  <c r="P19" i="3" a="1"/>
  <c r="P19" i="3" s="1"/>
  <c r="P16" i="3" a="1"/>
  <c r="P16" i="3" s="1"/>
  <c r="L42" i="3"/>
  <c r="M42" i="3" s="1"/>
  <c r="L50" i="3"/>
  <c r="M50" i="3" s="1"/>
  <c r="L41" i="3"/>
  <c r="M41" i="3" s="1"/>
  <c r="L33" i="3"/>
  <c r="M33" i="3" s="1"/>
  <c r="L21" i="3"/>
  <c r="M21" i="3" s="1"/>
  <c r="P49" i="3" a="1"/>
  <c r="P49" i="3" s="1"/>
  <c r="P39" i="3" a="1"/>
  <c r="P39" i="3" s="1"/>
  <c r="P31" i="3" a="1"/>
  <c r="P31" i="3" s="1"/>
  <c r="P6" i="3" a="1"/>
  <c r="P6" i="3" s="1"/>
  <c r="L51" i="3"/>
  <c r="M51" i="3" s="1"/>
  <c r="L26" i="3"/>
  <c r="M26" i="3" s="1"/>
  <c r="L48" i="3"/>
  <c r="M48" i="3" s="1"/>
  <c r="P38" i="3" a="1"/>
  <c r="P38" i="3" s="1"/>
  <c r="P34" i="3" a="1"/>
  <c r="P34" i="3" s="1"/>
  <c r="P30" i="3" a="1"/>
  <c r="P30" i="3" s="1"/>
  <c r="L47" i="3"/>
  <c r="M47" i="3" s="1"/>
  <c r="P25" i="3" a="1"/>
  <c r="P25" i="3" s="1"/>
  <c r="L37" i="3"/>
  <c r="M37" i="3" s="1"/>
  <c r="L29" i="3"/>
  <c r="M29" i="3" s="1"/>
  <c r="P22" i="3" a="1"/>
  <c r="P22" i="3" s="1"/>
  <c r="P11" i="3" a="1"/>
  <c r="P11" i="3" s="1"/>
  <c r="L9" i="3"/>
  <c r="M9" i="3" s="1"/>
  <c r="P8" i="3" a="1"/>
  <c r="P8" i="3" s="1"/>
  <c r="P5" i="3" a="1"/>
  <c r="P5" i="3" s="1"/>
  <c r="P45" i="3" a="1"/>
  <c r="P45" i="3" s="1"/>
  <c r="L24" i="3"/>
  <c r="M24" i="3" s="1"/>
  <c r="L23" i="3"/>
  <c r="M23" i="3" s="1"/>
  <c r="L18" i="3"/>
  <c r="M18" i="3" s="1"/>
  <c r="P17" i="3" a="1"/>
  <c r="P17" i="3" s="1"/>
  <c r="L15" i="3"/>
  <c r="M15" i="3" s="1"/>
  <c r="P14" i="3" a="1"/>
  <c r="P14" i="3" s="1"/>
  <c r="P13" i="3" a="1"/>
  <c r="P13" i="3" s="1"/>
  <c r="L12" i="3"/>
  <c r="M12" i="3" s="1"/>
  <c r="L10" i="3"/>
  <c r="M10" i="3" s="1"/>
  <c r="P7" i="3" a="1"/>
  <c r="P7" i="3" s="1"/>
  <c r="L4" i="3"/>
  <c r="M4" i="3" s="1"/>
  <c r="I36" i="3"/>
  <c r="G4" i="3"/>
  <c r="I4" i="3" s="1"/>
  <c r="G5" i="3"/>
  <c r="I5" i="3" s="1"/>
  <c r="G6" i="3"/>
  <c r="I6" i="3" s="1"/>
  <c r="G7" i="3"/>
  <c r="I7" i="3" s="1"/>
  <c r="G8" i="3"/>
  <c r="I8" i="3" s="1"/>
  <c r="G9" i="3"/>
  <c r="I9" i="3" s="1"/>
  <c r="G10" i="3"/>
  <c r="I10" i="3" s="1"/>
  <c r="G11" i="3"/>
  <c r="I11" i="3" s="1"/>
  <c r="G12" i="3"/>
  <c r="I12" i="3" s="1"/>
  <c r="G13" i="3"/>
  <c r="I13" i="3" s="1"/>
  <c r="G14" i="3"/>
  <c r="I14" i="3" s="1"/>
  <c r="G15" i="3"/>
  <c r="I15" i="3" s="1"/>
  <c r="G16" i="3"/>
  <c r="I16" i="3" s="1"/>
  <c r="G17" i="3"/>
  <c r="I17" i="3" s="1"/>
  <c r="G18" i="3"/>
  <c r="I18" i="3" s="1"/>
  <c r="G19" i="3"/>
  <c r="I19" i="3" s="1"/>
  <c r="G20" i="3"/>
  <c r="I20" i="3" s="1"/>
  <c r="G21" i="3"/>
  <c r="I21" i="3" s="1"/>
  <c r="G22" i="3"/>
  <c r="I22" i="3" s="1"/>
  <c r="G23" i="3"/>
  <c r="I23" i="3" s="1"/>
  <c r="G24" i="3"/>
  <c r="I24" i="3" s="1"/>
  <c r="G25" i="3"/>
  <c r="I25" i="3" s="1"/>
  <c r="G26" i="3"/>
  <c r="I26" i="3" s="1"/>
  <c r="G27" i="3"/>
  <c r="I27" i="3" s="1"/>
  <c r="G28" i="3"/>
  <c r="I28" i="3" s="1"/>
  <c r="G29" i="3"/>
  <c r="I29" i="3" s="1"/>
  <c r="G30" i="3"/>
  <c r="I30" i="3" s="1"/>
  <c r="G31" i="3"/>
  <c r="I31" i="3" s="1"/>
  <c r="G32" i="3"/>
  <c r="I32" i="3" s="1"/>
  <c r="G33" i="3"/>
  <c r="I33" i="3" s="1"/>
  <c r="G34" i="3"/>
  <c r="I34" i="3" s="1"/>
  <c r="G35" i="3"/>
  <c r="I35" i="3" s="1"/>
  <c r="G36" i="3"/>
  <c r="G37" i="3"/>
  <c r="I37" i="3" s="1"/>
  <c r="G38" i="3"/>
  <c r="I38" i="3" s="1"/>
  <c r="G39" i="3"/>
  <c r="I39" i="3" s="1"/>
  <c r="G40" i="3"/>
  <c r="I40" i="3" s="1"/>
  <c r="G41" i="3"/>
  <c r="I41" i="3" s="1"/>
  <c r="G42" i="3"/>
  <c r="I42" i="3" s="1"/>
  <c r="G43" i="3"/>
  <c r="I43" i="3" s="1"/>
  <c r="G44" i="3"/>
  <c r="I44" i="3" s="1"/>
  <c r="G45" i="3"/>
  <c r="I45" i="3" s="1"/>
  <c r="G46" i="3"/>
  <c r="I46" i="3" s="1"/>
  <c r="G47" i="3"/>
  <c r="I47" i="3" s="1"/>
  <c r="G48" i="3"/>
  <c r="I48" i="3" s="1"/>
  <c r="G49" i="3"/>
  <c r="I49" i="3" s="1"/>
  <c r="G50" i="3"/>
  <c r="I50" i="3" s="1"/>
  <c r="G51" i="3"/>
  <c r="I51" i="3" s="1"/>
  <c r="G52" i="3"/>
  <c r="I52" i="3" s="1"/>
  <c r="G3" i="3"/>
  <c r="I3" i="3" s="1"/>
  <c r="K4" i="3" l="1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3" i="3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4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4" i="4"/>
  <c r="E5" i="4"/>
  <c r="T5" i="4" s="1"/>
  <c r="E6" i="4"/>
  <c r="T6" i="4" s="1"/>
  <c r="E7" i="4"/>
  <c r="T7" i="4" s="1"/>
  <c r="E8" i="4"/>
  <c r="T8" i="4" s="1"/>
  <c r="E9" i="4"/>
  <c r="T9" i="4" s="1"/>
  <c r="E10" i="4"/>
  <c r="T10" i="4" s="1"/>
  <c r="E11" i="4"/>
  <c r="T11" i="4" s="1"/>
  <c r="E12" i="4"/>
  <c r="T12" i="4" s="1"/>
  <c r="E13" i="4"/>
  <c r="T13" i="4" s="1"/>
  <c r="E14" i="4"/>
  <c r="T14" i="4" s="1"/>
  <c r="E15" i="4"/>
  <c r="T15" i="4" s="1"/>
  <c r="E16" i="4"/>
  <c r="T16" i="4" s="1"/>
  <c r="E17" i="4"/>
  <c r="T17" i="4" s="1"/>
  <c r="E18" i="4"/>
  <c r="T18" i="4" s="1"/>
  <c r="E19" i="4"/>
  <c r="T19" i="4" s="1"/>
  <c r="E20" i="4"/>
  <c r="T20" i="4" s="1"/>
  <c r="E21" i="4"/>
  <c r="T21" i="4" s="1"/>
  <c r="E22" i="4"/>
  <c r="T22" i="4" s="1"/>
  <c r="E23" i="4"/>
  <c r="T23" i="4" s="1"/>
  <c r="E24" i="4"/>
  <c r="T24" i="4" s="1"/>
  <c r="E25" i="4"/>
  <c r="T25" i="4" s="1"/>
  <c r="E26" i="4"/>
  <c r="T26" i="4" s="1"/>
  <c r="E27" i="4"/>
  <c r="T27" i="4" s="1"/>
  <c r="E28" i="4"/>
  <c r="T28" i="4" s="1"/>
  <c r="E29" i="4"/>
  <c r="T29" i="4" s="1"/>
  <c r="E30" i="4"/>
  <c r="T30" i="4" s="1"/>
  <c r="E31" i="4"/>
  <c r="T31" i="4" s="1"/>
  <c r="E32" i="4"/>
  <c r="T32" i="4" s="1"/>
  <c r="E33" i="4"/>
  <c r="T33" i="4" s="1"/>
  <c r="E34" i="4"/>
  <c r="T34" i="4" s="1"/>
  <c r="E35" i="4"/>
  <c r="T35" i="4" s="1"/>
  <c r="E36" i="4"/>
  <c r="T36" i="4" s="1"/>
  <c r="E37" i="4"/>
  <c r="T37" i="4" s="1"/>
  <c r="E38" i="4"/>
  <c r="T38" i="4" s="1"/>
  <c r="E39" i="4"/>
  <c r="T39" i="4" s="1"/>
  <c r="E40" i="4"/>
  <c r="T40" i="4" s="1"/>
  <c r="E41" i="4"/>
  <c r="T41" i="4" s="1"/>
  <c r="E42" i="4"/>
  <c r="T42" i="4" s="1"/>
  <c r="E43" i="4"/>
  <c r="T43" i="4" s="1"/>
  <c r="E44" i="4"/>
  <c r="T44" i="4" s="1"/>
  <c r="E45" i="4"/>
  <c r="T45" i="4" s="1"/>
  <c r="E46" i="4"/>
  <c r="T46" i="4" s="1"/>
  <c r="E47" i="4"/>
  <c r="T47" i="4" s="1"/>
  <c r="E48" i="4"/>
  <c r="T48" i="4" s="1"/>
  <c r="E49" i="4"/>
  <c r="T49" i="4" s="1"/>
  <c r="E50" i="4"/>
  <c r="T50" i="4" s="1"/>
  <c r="E51" i="4"/>
  <c r="T51" i="4" s="1"/>
  <c r="E4" i="4"/>
  <c r="T4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 PATEL</author>
    <author>AKSHAY</author>
  </authors>
  <commentList>
    <comment ref="G1" authorId="0" shapeId="0" xr:uid="{FD5F20D5-27D9-4AC0-93FA-E58D6D07A0CF}">
      <text>
        <r>
          <rPr>
            <b/>
            <sz val="9"/>
            <color indexed="81"/>
            <rFont val="Tahoma"/>
            <family val="2"/>
          </rPr>
          <t xml:space="preserve">UMESH:
SUM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 xr:uid="{16B7857F-F9DF-42EC-A46A-7909EFC2C90A}">
      <text>
        <r>
          <rPr>
            <b/>
            <sz val="9"/>
            <color indexed="81"/>
            <rFont val="Tahoma"/>
            <family val="2"/>
          </rPr>
          <t>UMESH:</t>
        </r>
        <r>
          <rPr>
            <sz val="9"/>
            <color indexed="81"/>
            <rFont val="Tahoma"/>
            <family val="2"/>
          </rPr>
          <t xml:space="preserve">
  AVERAGE CALCULATION</t>
        </r>
      </text>
    </comment>
    <comment ref="I1" authorId="1" shapeId="0" xr:uid="{ECA1E9FC-893A-4176-869C-0750C5BFD1BA}">
      <text>
        <r>
          <rPr>
            <sz val="9"/>
            <color indexed="81"/>
            <rFont val="Tahoma"/>
            <charset val="1"/>
          </rPr>
          <t>UMESH
PERCENTAGE</t>
        </r>
      </text>
    </comment>
    <comment ref="J1" authorId="0" shapeId="0" xr:uid="{86B6A6B4-8AE3-4363-A22B-47DCA44D0A8F}">
      <text>
        <r>
          <rPr>
            <b/>
            <sz val="9"/>
            <color indexed="81"/>
            <rFont val="Tahoma"/>
            <family val="2"/>
          </rPr>
          <t>UMESH</t>
        </r>
        <r>
          <rPr>
            <sz val="9"/>
            <color indexed="81"/>
            <rFont val="Tahoma"/>
            <family val="2"/>
          </rPr>
          <t xml:space="preserve">
Q9 : the student's age is 18 or above, he/she is eligible for a driver's license.(Yes/No)</t>
        </r>
      </text>
    </comment>
    <comment ref="K1" authorId="1" shapeId="0" xr:uid="{230BCD88-0643-4B7C-A06B-797AC18D37BD}">
      <text>
        <r>
          <rPr>
            <sz val="9"/>
            <color indexed="81"/>
            <rFont val="Tahoma"/>
            <family val="2"/>
          </rPr>
          <t xml:space="preserve">UMESH :
AGE CRITERIA 
</t>
        </r>
      </text>
    </comment>
    <comment ref="L1" authorId="0" shapeId="0" xr:uid="{F87B1E68-4A91-44EC-A540-3251FDC0788C}">
      <text>
        <r>
          <rPr>
            <sz val="9"/>
            <color indexed="81"/>
            <rFont val="Tahoma"/>
            <family val="2"/>
          </rPr>
          <t xml:space="preserve">UMESH
GRADE BY MARKS
</t>
        </r>
      </text>
    </comment>
    <comment ref="M1" authorId="0" shapeId="0" xr:uid="{C07E5B8A-C519-49CA-B964-0B219EDD9D1A}">
      <text>
        <r>
          <rPr>
            <sz val="9"/>
            <color indexed="81"/>
            <rFont val="Tahoma"/>
            <family val="2"/>
          </rPr>
          <t xml:space="preserve">UMESH:
 INTERSHIP AS GRADE
</t>
        </r>
      </text>
    </comment>
    <comment ref="N1" authorId="0" shapeId="0" xr:uid="{30567358-5B8E-4A9E-BD30-42ECED2EC6C6}">
      <text>
        <r>
          <rPr>
            <sz val="9"/>
            <color indexed="81"/>
            <rFont val="Tahoma"/>
            <family val="2"/>
          </rPr>
          <t xml:space="preserve">UMESH :
MINMUM
 VALUE
</t>
        </r>
      </text>
    </comment>
    <comment ref="O1" authorId="0" shapeId="0" xr:uid="{18F17858-4233-485E-8419-1AE36312E4AD}">
      <text>
        <r>
          <rPr>
            <b/>
            <sz val="9"/>
            <color indexed="81"/>
            <rFont val="Tahoma"/>
            <family val="2"/>
          </rPr>
          <t>UMESH:</t>
        </r>
        <r>
          <rPr>
            <sz val="9"/>
            <color indexed="81"/>
            <rFont val="Tahoma"/>
            <family val="2"/>
          </rPr>
          <t xml:space="preserve">
max VALUE</t>
        </r>
      </text>
    </comment>
    <comment ref="P1" authorId="0" shapeId="0" xr:uid="{106E3320-BCD3-451D-9357-5A45AE3736D4}">
      <text>
        <r>
          <rPr>
            <sz val="9"/>
            <color indexed="81"/>
            <rFont val="Tahoma"/>
            <family val="2"/>
          </rPr>
          <t>UMESG:
 HIGHER THEN 80 - Excellent
 BELOW 60% IS FAILED</t>
        </r>
      </text>
    </comment>
    <comment ref="Q1" authorId="0" shapeId="0" xr:uid="{E2037BD6-9C35-43F8-9E62-A1FD8A4261C9}">
      <text>
        <r>
          <rPr>
            <sz val="9"/>
            <color indexed="81"/>
            <rFont val="Tahoma"/>
            <family val="2"/>
          </rPr>
          <t xml:space="preserve">UMESH :
IF HIGHEST MARKS HIGHLIGHT
</t>
        </r>
      </text>
    </comment>
    <comment ref="R1" authorId="1" shapeId="0" xr:uid="{E26F0D93-A294-4374-99CD-5E8089F54793}">
      <text>
        <r>
          <rPr>
            <sz val="9"/>
            <color indexed="81"/>
            <rFont val="Tahoma"/>
            <charset val="1"/>
          </rPr>
          <t xml:space="preserve">UMESH :
BELOW 35 IS FAILED
</t>
        </r>
      </text>
    </comment>
    <comment ref="S1" authorId="1" shapeId="0" xr:uid="{BC125F94-F98E-47BC-BB00-EC89710C9D97}">
      <text>
        <r>
          <rPr>
            <sz val="9"/>
            <color indexed="81"/>
            <rFont val="Tahoma"/>
            <charset val="1"/>
          </rPr>
          <t xml:space="preserve">UMESH
LENTH OF TEXT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0DF88E-4916-4F9D-918F-8F3C6DC5212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<sst xmlns="http://schemas.openxmlformats.org/spreadsheetml/2006/main" count="1324" uniqueCount="368">
  <si>
    <t>STUDENT NAME</t>
  </si>
  <si>
    <t>AGE</t>
  </si>
  <si>
    <t>avinash</t>
  </si>
  <si>
    <t>meet</t>
  </si>
  <si>
    <t>ankit</t>
  </si>
  <si>
    <t>nitin</t>
  </si>
  <si>
    <t>jaydeep</t>
  </si>
  <si>
    <t>No.</t>
  </si>
  <si>
    <t>priti</t>
  </si>
  <si>
    <t>riddhi</t>
  </si>
  <si>
    <t>pritya</t>
  </si>
  <si>
    <t>umang</t>
  </si>
  <si>
    <t>deep</t>
  </si>
  <si>
    <t>vishal</t>
  </si>
  <si>
    <t>neha</t>
  </si>
  <si>
    <t>anish</t>
  </si>
  <si>
    <t>parth</t>
  </si>
  <si>
    <t>tanya</t>
  </si>
  <si>
    <t>rahul</t>
  </si>
  <si>
    <t>ajal</t>
  </si>
  <si>
    <t>anjali</t>
  </si>
  <si>
    <t>ramesh</t>
  </si>
  <si>
    <t>jayesh</t>
  </si>
  <si>
    <t>pratik</t>
  </si>
  <si>
    <t>dhruvi</t>
  </si>
  <si>
    <t>manali</t>
  </si>
  <si>
    <t>krisu</t>
  </si>
  <si>
    <t>vibhu</t>
  </si>
  <si>
    <t>naimisha</t>
  </si>
  <si>
    <t>jil</t>
  </si>
  <si>
    <t>jeel</t>
  </si>
  <si>
    <t>manisha</t>
  </si>
  <si>
    <t>kaju</t>
  </si>
  <si>
    <t>parul</t>
  </si>
  <si>
    <t>jigar</t>
  </si>
  <si>
    <t>tapan</t>
  </si>
  <si>
    <t>rajat</t>
  </si>
  <si>
    <t>AVERAGE</t>
  </si>
  <si>
    <t xml:space="preserve">COUNT </t>
  </si>
  <si>
    <t>COUNTA</t>
  </si>
  <si>
    <t>COUNTBLANK</t>
  </si>
  <si>
    <t>HLOOKUP</t>
  </si>
  <si>
    <t>MATCH/NO MATCH</t>
  </si>
  <si>
    <t>MAX</t>
  </si>
  <si>
    <t>MIN</t>
  </si>
  <si>
    <t>he/she is eligible for a driver's license(Yes/No)</t>
  </si>
  <si>
    <t>minor/adult</t>
  </si>
  <si>
    <t>PERCENTAGE</t>
  </si>
  <si>
    <t>GRADE</t>
  </si>
  <si>
    <t>Grade</t>
  </si>
  <si>
    <t>99 above(yes)</t>
  </si>
  <si>
    <t>Max</t>
  </si>
  <si>
    <t>Min</t>
  </si>
  <si>
    <t>35 Below (Fail) all pass</t>
  </si>
  <si>
    <t>Population</t>
  </si>
  <si>
    <t>Date</t>
  </si>
  <si>
    <t> India</t>
  </si>
  <si>
    <t> United States</t>
  </si>
  <si>
    <t> Indonesia</t>
  </si>
  <si>
    <t> Pakistan</t>
  </si>
  <si>
    <t> Nigeria</t>
  </si>
  <si>
    <t> Brazil</t>
  </si>
  <si>
    <t> Bangladesh</t>
  </si>
  <si>
    <t> Russia</t>
  </si>
  <si>
    <t> Mexico</t>
  </si>
  <si>
    <t> Japan</t>
  </si>
  <si>
    <t> Philippines</t>
  </si>
  <si>
    <t> Egypt</t>
  </si>
  <si>
    <t> Ethiopia</t>
  </si>
  <si>
    <t> Vietnam</t>
  </si>
  <si>
    <t> DR Congo</t>
  </si>
  <si>
    <t> Turkey</t>
  </si>
  <si>
    <t> Iran</t>
  </si>
  <si>
    <t> Germany</t>
  </si>
  <si>
    <t> Thailand</t>
  </si>
  <si>
    <t> France</t>
  </si>
  <si>
    <t> United Kingdom</t>
  </si>
  <si>
    <t> Tanzania</t>
  </si>
  <si>
    <t> South Africa</t>
  </si>
  <si>
    <t> Italy</t>
  </si>
  <si>
    <t> Myanmar</t>
  </si>
  <si>
    <t> Colombia</t>
  </si>
  <si>
    <t> Kenya</t>
  </si>
  <si>
    <t> South Korea</t>
  </si>
  <si>
    <t> Spain</t>
  </si>
  <si>
    <t> Argentina</t>
  </si>
  <si>
    <t> Algeria</t>
  </si>
  <si>
    <t> Iraq</t>
  </si>
  <si>
    <t> Uganda</t>
  </si>
  <si>
    <t> Sudan</t>
  </si>
  <si>
    <t> Ukraine</t>
  </si>
  <si>
    <t> Canada</t>
  </si>
  <si>
    <t> Poland</t>
  </si>
  <si>
    <t> Morocco</t>
  </si>
  <si>
    <t> Uzbekistan</t>
  </si>
  <si>
    <t> Afghanistan</t>
  </si>
  <si>
    <t> Peru</t>
  </si>
  <si>
    <t> Malaysia</t>
  </si>
  <si>
    <t> Angola</t>
  </si>
  <si>
    <t> Mozambique</t>
  </si>
  <si>
    <t> Saudi Arabia</t>
  </si>
  <si>
    <t> Yemen</t>
  </si>
  <si>
    <t> Ghana</t>
  </si>
  <si>
    <t> Ivory Coast</t>
  </si>
  <si>
    <t>   Nepal</t>
  </si>
  <si>
    <t> Venezuela</t>
  </si>
  <si>
    <t> Madagascar</t>
  </si>
  <si>
    <t> Australia</t>
  </si>
  <si>
    <t> North Korea</t>
  </si>
  <si>
    <t> Cameroon</t>
  </si>
  <si>
    <t> Niger</t>
  </si>
  <si>
    <t>–</t>
  </si>
  <si>
    <t> Taiwan</t>
  </si>
  <si>
    <t> Mali</t>
  </si>
  <si>
    <t> Syria</t>
  </si>
  <si>
    <t> Burkina Faso</t>
  </si>
  <si>
    <t> Sri Lanka</t>
  </si>
  <si>
    <t> Malawi</t>
  </si>
  <si>
    <t> Chile</t>
  </si>
  <si>
    <t> Kazakhstan</t>
  </si>
  <si>
    <t> Zambia</t>
  </si>
  <si>
    <t> Romania</t>
  </si>
  <si>
    <t> Ecuador</t>
  </si>
  <si>
    <t> Somalia</t>
  </si>
  <si>
    <t> Netherlands</t>
  </si>
  <si>
    <t> Senegal</t>
  </si>
  <si>
    <t> Guatemala</t>
  </si>
  <si>
    <t> Chad</t>
  </si>
  <si>
    <t> Cambodia</t>
  </si>
  <si>
    <t> Zimbabwe</t>
  </si>
  <si>
    <t> Guinea</t>
  </si>
  <si>
    <t> South Sudan</t>
  </si>
  <si>
    <t> Rwanda</t>
  </si>
  <si>
    <t> Burundi</t>
  </si>
  <si>
    <t> Benin</t>
  </si>
  <si>
    <t> Bolivia</t>
  </si>
  <si>
    <t> Tunisia</t>
  </si>
  <si>
    <t> Papua New Guinea</t>
  </si>
  <si>
    <t> Belgium</t>
  </si>
  <si>
    <t> Haiti</t>
  </si>
  <si>
    <t> Jordan</t>
  </si>
  <si>
    <t> Cuba</t>
  </si>
  <si>
    <t> Czech Republic</t>
  </si>
  <si>
    <t> Sweden</t>
  </si>
  <si>
    <t> Dominican Republic</t>
  </si>
  <si>
    <t> Greece</t>
  </si>
  <si>
    <t> Portugal</t>
  </si>
  <si>
    <t> Azerbaijan</t>
  </si>
  <si>
    <t> Tajikistan</t>
  </si>
  <si>
    <t> Israel</t>
  </si>
  <si>
    <t> Honduras</t>
  </si>
  <si>
    <t> Hungary</t>
  </si>
  <si>
    <t> United Arab Emirates</t>
  </si>
  <si>
    <t> Belarus</t>
  </si>
  <si>
    <t> Austria</t>
  </si>
  <si>
    <t> Switzerland</t>
  </si>
  <si>
    <t> Sierra Leone</t>
  </si>
  <si>
    <t>c</t>
  </si>
  <si>
    <t>Population 1</t>
  </si>
  <si>
    <t>STUDENT ROLLNO</t>
  </si>
  <si>
    <t>SIDDHARATH</t>
  </si>
  <si>
    <t>PRETAM</t>
  </si>
  <si>
    <t>JIGAR</t>
  </si>
  <si>
    <t>YASH</t>
  </si>
  <si>
    <t>RAHUL</t>
  </si>
  <si>
    <t>MAIZ</t>
  </si>
  <si>
    <t>MIHIR</t>
  </si>
  <si>
    <t>PRADIP</t>
  </si>
  <si>
    <t>MEHUL</t>
  </si>
  <si>
    <t>SALMAN</t>
  </si>
  <si>
    <t>SHARUKH</t>
  </si>
  <si>
    <t>AMMIR</t>
  </si>
  <si>
    <t>RAJNI</t>
  </si>
  <si>
    <t>RITIK</t>
  </si>
  <si>
    <t xml:space="preserve">lenth </t>
  </si>
  <si>
    <t>TODAY</t>
  </si>
  <si>
    <t>Column1</t>
  </si>
  <si>
    <t>Column2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</si>
  <si>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</si>
  <si>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</si>
  <si>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</si>
  <si>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</si>
  <si>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</si>
  <si>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</si>
  <si>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</si>
  <si>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</si>
  <si>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</si>
  <si>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</si>
  <si>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</si>
  <si>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</si>
  <si>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</si>
  <si>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</si>
  <si>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</si>
  <si>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</si>
  <si>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>Column3</t>
  </si>
  <si>
    <t>Column4</t>
  </si>
  <si>
    <t>Column5</t>
  </si>
  <si>
    <t>Column6</t>
  </si>
  <si>
    <t xml:space="preserve">                                               ALL              IN           ONE</t>
  </si>
  <si>
    <t>SUBJECT</t>
  </si>
  <si>
    <t>TOTAL  (SUB-1,SUB-2)</t>
  </si>
  <si>
    <t xml:space="preserve">SUBJECT  </t>
  </si>
  <si>
    <t>INTERSHIP</t>
  </si>
  <si>
    <t>subject 1</t>
  </si>
  <si>
    <t>subject 2</t>
  </si>
  <si>
    <t>subject 3</t>
  </si>
  <si>
    <t xml:space="preserve">STUDENT NAME  </t>
  </si>
  <si>
    <t>PRETAM S</t>
  </si>
  <si>
    <t>meet S</t>
  </si>
  <si>
    <t xml:space="preserve"> JIGAR PATEL</t>
  </si>
  <si>
    <t>RA HUL</t>
  </si>
  <si>
    <t>RAJNI S</t>
  </si>
  <si>
    <t>nitin P</t>
  </si>
  <si>
    <t>tapan K</t>
  </si>
  <si>
    <t>parul K</t>
  </si>
  <si>
    <t xml:space="preserve"> UPERCASE</t>
  </si>
  <si>
    <t xml:space="preserve">LOWER </t>
  </si>
  <si>
    <t>TRIM</t>
  </si>
  <si>
    <t>RAND</t>
  </si>
  <si>
    <t>RIGHT</t>
  </si>
  <si>
    <t>LEFT</t>
  </si>
  <si>
    <t>MEDIAN</t>
  </si>
  <si>
    <t>CONACT</t>
  </si>
  <si>
    <t>ACCOUNT NUMBER</t>
  </si>
  <si>
    <t>CODE</t>
  </si>
  <si>
    <t>MAT</t>
  </si>
  <si>
    <t>DATE</t>
  </si>
  <si>
    <t>No</t>
  </si>
  <si>
    <t>TOTAL</t>
  </si>
  <si>
    <t>VLOOKUP</t>
  </si>
  <si>
    <t>D183001</t>
  </si>
  <si>
    <t>BDJ</t>
  </si>
  <si>
    <t>BUDL</t>
  </si>
  <si>
    <t>19.01.2022</t>
  </si>
  <si>
    <t>D185168</t>
  </si>
  <si>
    <t>DGP</t>
  </si>
  <si>
    <t>D185186</t>
  </si>
  <si>
    <t>MWH</t>
  </si>
  <si>
    <t>D157103</t>
  </si>
  <si>
    <t>DAGE</t>
  </si>
  <si>
    <t>NDG</t>
  </si>
  <si>
    <t>D183579</t>
  </si>
  <si>
    <t>NRC</t>
  </si>
  <si>
    <t>D185155</t>
  </si>
  <si>
    <t>NST</t>
  </si>
  <si>
    <t>STP</t>
  </si>
  <si>
    <t>TBT</t>
  </si>
  <si>
    <t>MIDW</t>
  </si>
  <si>
    <t>WHT</t>
  </si>
  <si>
    <t>D185153</t>
  </si>
  <si>
    <t>WSM</t>
  </si>
  <si>
    <t>WST</t>
  </si>
  <si>
    <t>WVP</t>
  </si>
  <si>
    <t>N-DE</t>
  </si>
  <si>
    <t>CHI</t>
  </si>
  <si>
    <t>D183588</t>
  </si>
  <si>
    <t>CST</t>
  </si>
  <si>
    <t>D185152</t>
  </si>
  <si>
    <t>DHT</t>
  </si>
  <si>
    <t>DMB</t>
  </si>
  <si>
    <t>D185170</t>
  </si>
  <si>
    <t>ELA</t>
  </si>
  <si>
    <t>ELS</t>
  </si>
  <si>
    <t>NEWH</t>
  </si>
  <si>
    <t>FHT</t>
  </si>
  <si>
    <t>HAH</t>
  </si>
  <si>
    <t>HEA</t>
  </si>
  <si>
    <t>D185164</t>
  </si>
  <si>
    <t>HGZ</t>
  </si>
  <si>
    <t>HHB</t>
  </si>
  <si>
    <t>HHW</t>
  </si>
  <si>
    <t>D185198</t>
  </si>
  <si>
    <t>IGZ</t>
  </si>
  <si>
    <t>D157031</t>
  </si>
  <si>
    <t>N-SO</t>
  </si>
  <si>
    <t>IRC</t>
  </si>
  <si>
    <t>KBT</t>
  </si>
  <si>
    <t>NNN</t>
  </si>
  <si>
    <t>RYC</t>
  </si>
  <si>
    <t>D157220</t>
  </si>
  <si>
    <t>ST-N</t>
  </si>
  <si>
    <t>SFR</t>
  </si>
  <si>
    <t>D157228</t>
  </si>
  <si>
    <t>BAB</t>
  </si>
  <si>
    <t>D157231</t>
  </si>
  <si>
    <t>OTH</t>
  </si>
  <si>
    <t>RRC</t>
  </si>
  <si>
    <t>D185169</t>
  </si>
  <si>
    <t>RRM</t>
  </si>
  <si>
    <t>SMH</t>
  </si>
  <si>
    <t>D157214</t>
  </si>
  <si>
    <t>THET</t>
  </si>
  <si>
    <t>WAM</t>
  </si>
  <si>
    <t>WBS</t>
  </si>
  <si>
    <t>WNA</t>
  </si>
  <si>
    <t>YMM</t>
  </si>
  <si>
    <t>D157101</t>
  </si>
  <si>
    <t>WEL-</t>
  </si>
  <si>
    <t>D157132</t>
  </si>
  <si>
    <t>D185158</t>
  </si>
  <si>
    <t>W-SU</t>
  </si>
  <si>
    <t>WATT</t>
  </si>
  <si>
    <t>D151060</t>
  </si>
  <si>
    <t>WOOD</t>
  </si>
  <si>
    <t>COME</t>
  </si>
  <si>
    <t>20.01.2022</t>
  </si>
  <si>
    <t>DERE</t>
  </si>
  <si>
    <t>DUNM</t>
  </si>
  <si>
    <t>D183576</t>
  </si>
  <si>
    <t>E-LO</t>
  </si>
  <si>
    <t>D185159</t>
  </si>
  <si>
    <t>ELY-</t>
  </si>
  <si>
    <t>FAKE</t>
  </si>
  <si>
    <t>D183574</t>
  </si>
  <si>
    <t>HAM-</t>
  </si>
  <si>
    <t>HERT</t>
  </si>
  <si>
    <t>HACK</t>
  </si>
  <si>
    <t>ISLI</t>
  </si>
  <si>
    <t>ILFO</t>
  </si>
  <si>
    <t>KILB</t>
  </si>
  <si>
    <t>D185160</t>
  </si>
  <si>
    <t>NORT</t>
  </si>
  <si>
    <t>ROYS</t>
  </si>
  <si>
    <t>SAFF</t>
  </si>
  <si>
    <t>TBW</t>
  </si>
  <si>
    <t>TORB</t>
  </si>
  <si>
    <t>WME</t>
  </si>
  <si>
    <t>WEST</t>
  </si>
  <si>
    <t>D183587</t>
  </si>
  <si>
    <t>YMA</t>
  </si>
  <si>
    <t>YRMO</t>
  </si>
  <si>
    <t>D157213</t>
  </si>
  <si>
    <t>BECC</t>
  </si>
  <si>
    <t>21.01.2022</t>
  </si>
  <si>
    <t>BRR</t>
  </si>
  <si>
    <t>BREN</t>
  </si>
  <si>
    <t>CBT</t>
  </si>
  <si>
    <t>CAMB</t>
  </si>
  <si>
    <t>DME</t>
  </si>
  <si>
    <t>DISS</t>
  </si>
  <si>
    <t>ESE</t>
  </si>
  <si>
    <t>EAST</t>
  </si>
  <si>
    <t>LSJ</t>
  </si>
  <si>
    <t>LOWE</t>
  </si>
  <si>
    <t>OTTE</t>
  </si>
  <si>
    <t>ROMF</t>
  </si>
  <si>
    <t>RRC-</t>
  </si>
  <si>
    <t>SIDM</t>
  </si>
  <si>
    <t>WYM-</t>
  </si>
  <si>
    <t>WISB</t>
  </si>
  <si>
    <t>WAVE</t>
  </si>
  <si>
    <t>YARM</t>
  </si>
  <si>
    <t>Cell Formulas</t>
  </si>
  <si>
    <t>Formula</t>
  </si>
  <si>
    <t>H2:H40</t>
  </si>
  <si>
    <t>H2</t>
  </si>
  <si>
    <t>Sum of Population</t>
  </si>
  <si>
    <t>Row Labels</t>
  </si>
  <si>
    <t>Grand Total</t>
  </si>
  <si>
    <t>Sum of Population2</t>
  </si>
  <si>
    <t>2018</t>
  </si>
  <si>
    <t>2019</t>
  </si>
  <si>
    <t>2020</t>
  </si>
  <si>
    <t>2021</t>
  </si>
  <si>
    <t>2022</t>
  </si>
  <si>
    <t>2023</t>
  </si>
  <si>
    <t>(All)</t>
  </si>
  <si>
    <t>JJJAPAN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</si>
</sst>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i/>
      <sz val="14"/>
      <color theme="1"/>
      <name val="Segoe UI Black"/>
      <family val="2"/>
    </font>
    <font>
      <b/>
      <i/>
      <sz val="16"/>
      <color theme="1"/>
      <name val="Aptos Narrow"/>
      <family val="2"/>
    </font>
    <font>
      <b/>
      <sz val="16"/>
      <color theme="1"/>
      <name val="Calibri"/>
      <family val="2"/>
      <scheme val="minor"/>
    </font>
    <font>
      <i/>
      <sz val="16"/>
      <color theme="1"/>
      <name val="Aptos Narrow"/>
      <family val="2"/>
    </font>
    <font>
      <i/>
      <sz val="11"/>
      <color theme="1"/>
      <name val="Segoe UI Black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i/>
      <sz val="12"/>
      <color theme="1"/>
      <name val="Aharoni"/>
      <charset val="177"/>
    </font>
    <font>
      <b/>
      <sz val="9"/>
      <color rgb="FF141414"/>
      <name val="Segoe UI"/>
      <family val="2"/>
    </font>
    <font>
      <sz val="9"/>
      <color rgb="FF141414"/>
      <name val="Segoe UI"/>
      <family val="2"/>
    </font>
    <font>
      <i/>
      <sz val="10"/>
      <color theme="1"/>
      <name val="Calibri"/>
      <family val="2"/>
      <scheme val="minor"/>
    </font>
    <font>
      <i/>
      <sz val="10"/>
      <color theme="1"/>
      <name val="Arial"/>
      <family val="2"/>
    </font>
    <font>
      <i/>
      <sz val="10"/>
      <color theme="1"/>
      <name val="Aharoni"/>
      <charset val="177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BCBCB"/>
      </left>
      <right style="medium">
        <color rgb="FFCBCBCB"/>
      </right>
      <top style="medium">
        <color rgb="FFCBCBCB"/>
      </top>
      <bottom style="medium">
        <color rgb="FFCBCBCB"/>
      </bottom>
      <diagonal/>
    </border>
    <border>
      <left style="medium">
        <color rgb="FFCBCBCB"/>
      </left>
      <right/>
      <top style="medium">
        <color rgb="FFCBCBCB"/>
      </top>
      <bottom style="medium">
        <color rgb="FFCBCBCB"/>
      </bottom>
      <diagonal/>
    </border>
    <border>
      <left/>
      <right/>
      <top style="medium">
        <color rgb="FFCBCBCB"/>
      </top>
      <bottom style="medium">
        <color rgb="FFCBCBCB"/>
      </bottom>
      <diagonal/>
    </border>
    <border>
      <left/>
      <right style="medium">
        <color rgb="FFCBCBCB"/>
      </right>
      <top style="medium">
        <color rgb="FFCBCBCB"/>
      </top>
      <bottom style="medium">
        <color rgb="FFCBCBCB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Border="1" applyAlignment="1">
      <alignment horizontal="center"/>
    </xf>
    <xf numFmtId="0" fontId="9" fillId="0" borderId="0" xfId="0" applyFont="1"/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9" fontId="7" fillId="0" borderId="0" xfId="1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0" xfId="0" quotePrefix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4" fillId="4" borderId="7" xfId="0" applyFont="1" applyFill="1" applyBorder="1" applyAlignment="1">
      <alignment horizontal="left" wrapText="1"/>
    </xf>
    <xf numFmtId="0" fontId="24" fillId="3" borderId="7" xfId="0" applyFont="1" applyFill="1" applyBorder="1" applyAlignment="1">
      <alignment horizontal="left" vertical="top" wrapText="1"/>
    </xf>
    <xf numFmtId="0" fontId="23" fillId="3" borderId="7" xfId="0" applyFont="1" applyFill="1" applyBorder="1" applyAlignment="1">
      <alignment horizontal="left" vertical="top" wrapText="1"/>
    </xf>
    <xf numFmtId="0" fontId="27" fillId="0" borderId="0" xfId="0" applyFont="1" applyAlignment="1">
      <alignment horizontal="center" vertical="center" wrapText="1"/>
    </xf>
    <xf numFmtId="0" fontId="27" fillId="5" borderId="0" xfId="0" applyFont="1" applyFill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26" fillId="5" borderId="0" xfId="0" applyFont="1" applyFill="1" applyAlignment="1">
      <alignment horizontal="center" vertical="center" wrapText="1"/>
    </xf>
    <xf numFmtId="0" fontId="25" fillId="5" borderId="0" xfId="0" applyFont="1" applyFill="1" applyAlignment="1">
      <alignment horizontal="center" vertical="center" wrapText="1"/>
    </xf>
    <xf numFmtId="0" fontId="0" fillId="0" borderId="0" xfId="0" pivotButton="1" applyAlignment="1">
      <alignment horizontal="center" vertical="center"/>
    </xf>
    <xf numFmtId="0" fontId="0" fillId="7" borderId="0" xfId="0" applyFill="1"/>
    <xf numFmtId="0" fontId="19" fillId="6" borderId="0" xfId="0" applyFont="1" applyFill="1" applyAlignment="1">
      <alignment horizontal="center" vertical="center"/>
    </xf>
    <xf numFmtId="14" fontId="19" fillId="6" borderId="0" xfId="0" applyNumberFormat="1" applyFont="1" applyFill="1" applyAlignment="1">
      <alignment horizontal="center" vertical="center"/>
    </xf>
    <xf numFmtId="0" fontId="25" fillId="2" borderId="0" xfId="0" applyFont="1" applyFill="1" applyAlignment="1">
      <alignment horizontal="center" vertical="center" wrapText="1"/>
    </xf>
    <xf numFmtId="0" fontId="0" fillId="2" borderId="0" xfId="0" applyFill="1"/>
    <xf numFmtId="0" fontId="18" fillId="0" borderId="6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0" xfId="0" applyFont="1"/>
    <xf numFmtId="0" fontId="10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3" fillId="4" borderId="8" xfId="0" applyFont="1" applyFill="1" applyBorder="1" applyAlignment="1">
      <alignment horizontal="left" wrapText="1"/>
    </xf>
    <xf numFmtId="0" fontId="23" fillId="4" borderId="9" xfId="0" applyFont="1" applyFill="1" applyBorder="1" applyAlignment="1">
      <alignment horizontal="left" wrapText="1"/>
    </xf>
    <xf numFmtId="0" fontId="23" fillId="4" borderId="10" xfId="0" applyFont="1" applyFill="1" applyBorder="1" applyAlignment="1">
      <alignment horizontal="left" wrapText="1"/>
    </xf>
    <xf numFmtId="0" fontId="24" fillId="4" borderId="8" xfId="0" applyFont="1" applyFill="1" applyBorder="1" applyAlignment="1">
      <alignment horizontal="left" wrapText="1"/>
    </xf>
    <xf numFmtId="0" fontId="24" fillId="4" borderId="10" xfId="0" applyFont="1" applyFill="1" applyBorder="1" applyAlignment="1">
      <alignment horizontal="left" wrapText="1"/>
    </xf>
  </cellXfs>
  <cellStyles count="2">
    <cellStyle name="Normal" xfId="0" builtinId="0"/>
    <cellStyle name="Percent" xfId="1" builtinId="5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font>
        <b/>
        <i/>
      </font>
      <numFmt numFmtId="164" formatCode="dd/mm/yyyy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font>
        <b/>
        <i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font>
        <b/>
        <i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font>
        <b/>
        <i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font>
        <b/>
        <i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[EEXCEL ASSIGNMENTT 1 DONE.xlsx]Q-17AND ,25!PivotTable1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2390191848925781E-2"/>
          <c:y val="2.3635438427339443E-2"/>
          <c:w val="0.67029523603588403"/>
          <c:h val="0.840404547645829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'Q-17AND ,25'!$J$4</c:f>
              <c:strCache>
                <c:ptCount val="1"/>
                <c:pt idx="0">
                  <c:v>Sum of Population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'Q-17AND ,25'!$I$5:$I$11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'Q-17AND ,25'!$J$5:$J$11</c:f>
              <c:numCache>
                <c:formatCode>General</c:formatCode>
                <c:ptCount val="6"/>
                <c:pt idx="0">
                  <c:v>41984500</c:v>
                </c:pt>
                <c:pt idx="1">
                  <c:v>163572462</c:v>
                </c:pt>
                <c:pt idx="2">
                  <c:v>34275351</c:v>
                </c:pt>
                <c:pt idx="3">
                  <c:v>451131282</c:v>
                </c:pt>
                <c:pt idx="4">
                  <c:v>3207641149</c:v>
                </c:pt>
                <c:pt idx="5">
                  <c:v>3697105842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C4-4F93-A67C-EC0CBF174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9770671"/>
        <c:axId val="1598759343"/>
      </c:barChart>
      <c:lineChart>
        <c:grouping val="standard"/>
        <c:varyColors val="0"/>
        <c:ser>
          <c:idx val="1"/>
          <c:order val="1"/>
          <c:tx>
            <c:strRef>
              <c:f>'Q-17AND ,25'!$K$4</c:f>
              <c:strCache>
                <c:ptCount val="1"/>
                <c:pt idx="0">
                  <c:v>Sum of Population2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'Q-17AND ,25'!$I$5:$I$11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'Q-17AND ,25'!$K$5:$K$11</c:f>
              <c:numCache>
                <c:formatCode>General</c:formatCode>
                <c:ptCount val="6"/>
                <c:pt idx="0">
                  <c:v>41984500</c:v>
                </c:pt>
                <c:pt idx="1">
                  <c:v>163572462</c:v>
                </c:pt>
                <c:pt idx="2">
                  <c:v>34275351</c:v>
                </c:pt>
                <c:pt idx="3">
                  <c:v>451131282</c:v>
                </c:pt>
                <c:pt idx="4">
                  <c:v>3207641149</c:v>
                </c:pt>
                <c:pt idx="5">
                  <c:v>3697105842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C4-4F93-A67C-EC0CBF174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9770671"/>
        <c:axId val="1598759343"/>
      </c:lineChart>
      <c:catAx>
        <c:axId val="1499770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759343"/>
        <c:crosses val="autoZero"/>
        <c:auto val="1"/>
        <c:lblAlgn val="ctr"/>
        <c:lblOffset val="100"/>
        <c:noMultiLvlLbl val="0"/>
      </c:catAx>
      <c:valAx>
        <c:axId val="159875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770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11</xdr:row>
      <xdr:rowOff>144780</xdr:rowOff>
    </xdr:from>
    <xdr:to>
      <xdr:col>14</xdr:col>
      <xdr:colOff>259080</xdr:colOff>
      <xdr:row>36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DA72D2-7BB7-EF26-50E7-69E7D466CA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SHAY" refreshedDate="45191.568657870368" createdVersion="8" refreshedVersion="8" minRefreshableVersion="3" recordCount="101" xr:uid="{1CD254C1-5A8C-487A-8E2E-DCD5E830E325}">
  <cacheSource type="worksheet">
    <worksheetSource name="Table1_2"/>
  </cacheSource>
  <cacheFields count="8">
    <cacheField name="No." numFmtId="0">
      <sharedItems containsMixedTypes="1" containsNumber="1" containsInteger="1" minValue="1" maxValue="100"/>
    </cacheField>
    <cacheField name="c" numFmtId="0">
      <sharedItems count="101">
        <s v=" China"/>
        <s v=" India"/>
        <s v=" United States"/>
        <s v=" Indonesia"/>
        <s v=" Pakistan"/>
        <s v=" Nigeria"/>
        <s v=" Brazil"/>
        <s v=" Bangladesh"/>
        <s v=" Russia"/>
        <s v=" Mexico"/>
        <s v=" Japan"/>
        <s v=" Philippines"/>
        <s v=" Egypt"/>
        <s v=" Ethiopia"/>
        <s v=" Vietnam"/>
        <s v=" DR Congo"/>
        <s v=" Turkey"/>
        <s v=" Iran"/>
        <s v=" Germany"/>
        <s v=" Thailand"/>
        <s v=" France"/>
        <s v=" United Kingdom"/>
        <s v=" Tanzania"/>
        <s v=" South Africa"/>
        <s v=" Italy"/>
        <s v=" Myanmar"/>
        <s v=" Colombia"/>
        <s v=" Kenya"/>
        <s v=" South Korea"/>
        <s v=" Spain"/>
        <s v=" Argentina"/>
        <s v=" Algeria"/>
        <s v=" Iraq"/>
        <s v=" Uganda"/>
        <s v=" Sudan"/>
        <s v=" Ukraine"/>
        <s v=" Canada"/>
        <s v=" Poland"/>
        <s v=" Morocco"/>
        <s v=" Uzbekistan"/>
        <s v=" Afghanistan"/>
        <s v=" Peru"/>
        <s v=" Malaysia"/>
        <s v=" Angola"/>
        <s v=" Mozambique"/>
        <s v=" Saudi Arabia"/>
        <s v=" Yemen"/>
        <s v=" Ghana"/>
        <s v=" Ivory Coast"/>
        <s v="   Nepal"/>
        <s v=" Venezuela"/>
        <s v=" Madagascar"/>
        <s v=" Australia"/>
        <s v=" North Korea"/>
        <s v=" Cameroon"/>
        <s v=" Niger"/>
        <s v=" Taiwan"/>
        <s v=" Mali"/>
        <s v=" Syria"/>
        <s v=" Burkina Faso"/>
        <s v=" Sri Lanka"/>
        <s v=" Malawi"/>
        <s v=" Chile"/>
        <s v=" Kazakhstan"/>
        <s v=" Zambia"/>
        <s v=" Romania"/>
        <s v=" Ecuador"/>
        <s v=" Somalia"/>
        <s v=" Netherlands"/>
        <s v=" Senegal"/>
        <s v=" Guatemala"/>
        <s v=" Chad"/>
        <s v=" Cambodia"/>
        <s v=" Zimbabwe"/>
        <s v=" Guinea"/>
        <s v=" South Sudan"/>
        <s v=" Rwanda"/>
        <s v=" Burundi"/>
        <s v=" Benin"/>
        <s v=" Bolivia"/>
        <s v=" Tunisia"/>
        <s v=" Papua New Guinea"/>
        <s v=" Belgium"/>
        <s v=" Haiti"/>
        <s v=" Jordan"/>
        <s v=" Cuba"/>
        <s v=" Czech Republic"/>
        <s v=" Sweden"/>
        <s v=" Dominican Republic"/>
        <s v=" Greece"/>
        <s v=" Portugal"/>
        <s v=" Azerbaijan"/>
        <s v=" Tajikistan"/>
        <s v=" Israel"/>
        <s v=" Honduras"/>
        <s v=" Hungary"/>
        <s v=" United Arab Emirates"/>
        <s v=" Belarus"/>
        <s v=" Austria"/>
        <s v=" Switzerland"/>
        <s v=" Sierra Leone"/>
      </sharedItems>
    </cacheField>
    <cacheField name="Population" numFmtId="0">
      <sharedItems containsSemiMixedTypes="0" containsString="0" containsNumber="1" containsInteger="1" minValue="8494260" maxValue="1411750000" count="101">
        <n v="1411750000"/>
        <n v="1392329000"/>
        <n v="335305000"/>
        <n v="277749853"/>
        <n v="241499431"/>
        <n v="216783400"/>
        <n v="203062512"/>
        <n v="169828911"/>
        <n v="146424729"/>
        <n v="129035733"/>
        <n v="124560000"/>
        <n v="110682000"/>
        <n v="105223000"/>
        <n v="105163988"/>
        <n v="100000000"/>
        <n v="95370000"/>
        <n v="85279553"/>
        <n v="85227900"/>
        <n v="84432670"/>
        <n v="68263022"/>
        <n v="68128000"/>
        <n v="67026292"/>
        <n v="61741120"/>
        <n v="60604992"/>
        <n v="58784790"/>
        <n v="55770232"/>
        <n v="52215503"/>
        <n v="51526000"/>
        <n v="51439038"/>
        <n v="48345223"/>
        <n v="46044703"/>
        <n v="45400000"/>
        <n v="43324000"/>
        <n v="42885900"/>
        <n v="41984500"/>
        <n v="41130432"/>
        <n v="40276000"/>
        <n v="37706000"/>
        <n v="37074400"/>
        <n v="36197788"/>
        <n v="34262840"/>
        <n v="33396698"/>
        <n v="33200000"/>
        <n v="33086278"/>
        <n v="32419747"/>
        <n v="32175224"/>
        <n v="31890000"/>
        <n v="30832019"/>
        <n v="29389150"/>
        <n v="29164578"/>
        <n v="28302000"/>
        <n v="26923353"/>
        <n v="26705200"/>
        <n v="25660000"/>
        <n v="24348251"/>
        <n v="24112753"/>
        <n v="23373283"/>
        <n v="23293699"/>
        <n v="22923000"/>
        <n v="22185654"/>
        <n v="22181000"/>
        <n v="21507723"/>
        <n v="19960889"/>
        <n v="19899377"/>
        <n v="19610769"/>
        <n v="19053815"/>
        <n v="18354600"/>
        <n v="18143379"/>
        <n v="17904300"/>
        <n v="17223497"/>
        <n v="17109746"/>
        <n v="16818391"/>
        <n v="15552211"/>
        <n v="15178979"/>
        <n v="13261638"/>
        <n v="13249924"/>
        <n v="13246394"/>
        <n v="12837740"/>
        <n v="12606998"/>
        <n v="12006031"/>
        <n v="11803588"/>
        <n v="11781559"/>
        <n v="11765225"/>
        <n v="11743017"/>
        <n v="11459000"/>
        <n v="11089511"/>
        <n v="10827529"/>
        <n v="10545310"/>
        <n v="10535535"/>
        <n v="10482487"/>
        <n v="10467366"/>
        <n v="10135373"/>
        <n v="10077600"/>
        <n v="9756300"/>
        <n v="9745149"/>
        <n v="9597085"/>
        <n v="9282410"/>
        <n v="9200617"/>
        <n v="9129652"/>
        <n v="8865270"/>
        <n v="8494260"/>
      </sharedItems>
    </cacheField>
    <cacheField name="Date" numFmtId="14">
      <sharedItems containsSemiMixedTypes="0" containsNonDate="0" containsDate="1" containsString="0" minDate="2018-07-01T00:00:00" maxDate="2023-08-26T00:00:00" count="37">
        <d v="2022-12-31T00:00:00"/>
        <d v="2023-07-01T00:00:00"/>
        <d v="2023-08-25T00:00:00"/>
        <d v="2023-03-01T00:00:00"/>
        <d v="2022-03-21T00:00:00"/>
        <d v="2022-08-01T00:00:00"/>
        <d v="2022-06-14T00:00:00"/>
        <d v="2023-01-01T00:00:00"/>
        <d v="2023-03-31T00:00:00"/>
        <d v="2022-07-01T00:00:00"/>
        <d v="2023-04-01T00:00:00"/>
        <d v="2019-07-01T00:00:00"/>
        <d v="2021-07-01T00:00:00"/>
        <d v="2021-06-30T00:00:00"/>
        <d v="2022-08-23T00:00:00"/>
        <d v="2023-05-31T00:00:00"/>
        <d v="2023-06-30T00:00:00"/>
        <d v="2022-05-18T00:00:00"/>
        <d v="2022-01-01T00:00:00"/>
        <d v="2018-07-01T00:00:00"/>
        <d v="2022-02-01T00:00:00"/>
        <d v="2023-08-15T00:00:00"/>
        <d v="2022-06-30T00:00:00"/>
        <d v="2022-05-10T00:00:00"/>
        <d v="2021-06-27T00:00:00"/>
        <d v="2021-12-14T00:00:00"/>
        <d v="2021-11-25T00:00:00"/>
        <d v="2019-06-30T00:00:00"/>
        <d v="2022-09-14T00:00:00"/>
        <d v="2022-07-17T00:00:00"/>
        <d v="2019-03-03T00:00:00"/>
        <d v="2022-04-20T00:00:00"/>
        <d v="2020-07-01T00:00:00"/>
        <d v="2022-08-15T00:00:00"/>
        <d v="2023-06-01T00:00:00"/>
        <d v="2021-11-23T00:00:00"/>
        <d v="2020-12-31T00:00:00"/>
      </sharedItems>
      <fieldGroup par="7"/>
    </cacheField>
    <cacheField name="Population 1" numFmtId="0">
      <sharedItems containsSemiMixedTypes="0" containsString="0" containsNumber="1" containsInteger="1" minValue="8494260" maxValue="1411750000"/>
    </cacheField>
    <cacheField name="Months (Date)" numFmtId="0" databaseField="0">
      <fieldGroup base="3">
        <rangePr groupBy="months" startDate="2018-07-01T00:00:00" endDate="2023-08-26T00:00:00"/>
        <groupItems count="14">
          <s v="&lt;7/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6/2023"/>
        </groupItems>
      </fieldGroup>
    </cacheField>
    <cacheField name="Quarters (Date)" numFmtId="0" databaseField="0">
      <fieldGroup base="3">
        <rangePr groupBy="quarters" startDate="2018-07-01T00:00:00" endDate="2023-08-26T00:00:00"/>
        <groupItems count="6">
          <s v="&lt;7/1/2018"/>
          <s v="Qtr1"/>
          <s v="Qtr2"/>
          <s v="Qtr3"/>
          <s v="Qtr4"/>
          <s v="&gt;8/26/2023"/>
        </groupItems>
      </fieldGroup>
    </cacheField>
    <cacheField name="Years (Date)" numFmtId="0" databaseField="0">
      <fieldGroup base="3">
        <rangePr groupBy="years" startDate="2018-07-01T00:00:00" endDate="2023-08-26T00:00:00"/>
        <groupItems count="8">
          <s v="&lt;7/1/2018"/>
          <s v="2018"/>
          <s v="2019"/>
          <s v="2020"/>
          <s v="2021"/>
          <s v="2022"/>
          <s v="2023"/>
          <s v="&gt;8/26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n v="1"/>
    <x v="0"/>
    <x v="0"/>
    <x v="0"/>
    <n v="1411750000"/>
  </r>
  <r>
    <n v="2"/>
    <x v="1"/>
    <x v="1"/>
    <x v="1"/>
    <n v="1392329000"/>
  </r>
  <r>
    <n v="3"/>
    <x v="2"/>
    <x v="2"/>
    <x v="2"/>
    <n v="335305000"/>
  </r>
  <r>
    <n v="4"/>
    <x v="3"/>
    <x v="3"/>
    <x v="0"/>
    <n v="277749853"/>
  </r>
  <r>
    <n v="5"/>
    <x v="4"/>
    <x v="4"/>
    <x v="3"/>
    <n v="241499431"/>
  </r>
  <r>
    <n v="6"/>
    <x v="5"/>
    <x v="5"/>
    <x v="4"/>
    <n v="216783400"/>
  </r>
  <r>
    <n v="7"/>
    <x v="6"/>
    <x v="6"/>
    <x v="5"/>
    <n v="203062512"/>
  </r>
  <r>
    <n v="8"/>
    <x v="7"/>
    <x v="7"/>
    <x v="6"/>
    <n v="169828911"/>
  </r>
  <r>
    <n v="9"/>
    <x v="8"/>
    <x v="8"/>
    <x v="7"/>
    <n v="146424729"/>
  </r>
  <r>
    <n v="10"/>
    <x v="9"/>
    <x v="9"/>
    <x v="8"/>
    <n v="129035733"/>
  </r>
  <r>
    <n v="11"/>
    <x v="10"/>
    <x v="10"/>
    <x v="1"/>
    <n v="124560000"/>
  </r>
  <r>
    <n v="12"/>
    <x v="11"/>
    <x v="11"/>
    <x v="2"/>
    <n v="110682000"/>
  </r>
  <r>
    <n v="13"/>
    <x v="12"/>
    <x v="12"/>
    <x v="2"/>
    <n v="105223000"/>
  </r>
  <r>
    <n v="14"/>
    <x v="13"/>
    <x v="13"/>
    <x v="9"/>
    <n v="105163988"/>
  </r>
  <r>
    <n v="15"/>
    <x v="14"/>
    <x v="14"/>
    <x v="10"/>
    <n v="100000000"/>
  </r>
  <r>
    <n v="16"/>
    <x v="15"/>
    <x v="15"/>
    <x v="11"/>
    <n v="95370000"/>
  </r>
  <r>
    <n v="17"/>
    <x v="16"/>
    <x v="16"/>
    <x v="0"/>
    <n v="85279553"/>
  </r>
  <r>
    <n v="18"/>
    <x v="17"/>
    <x v="17"/>
    <x v="2"/>
    <n v="85227900"/>
  </r>
  <r>
    <n v="19"/>
    <x v="18"/>
    <x v="18"/>
    <x v="8"/>
    <n v="84432670"/>
  </r>
  <r>
    <n v="20"/>
    <x v="19"/>
    <x v="19"/>
    <x v="12"/>
    <n v="68263022"/>
  </r>
  <r>
    <n v="21"/>
    <x v="20"/>
    <x v="20"/>
    <x v="1"/>
    <n v="68128000"/>
  </r>
  <r>
    <n v="22"/>
    <x v="21"/>
    <x v="21"/>
    <x v="13"/>
    <n v="67026292"/>
  </r>
  <r>
    <n v="23"/>
    <x v="22"/>
    <x v="22"/>
    <x v="14"/>
    <n v="61741120"/>
  </r>
  <r>
    <n v="24"/>
    <x v="23"/>
    <x v="23"/>
    <x v="9"/>
    <n v="60604992"/>
  </r>
  <r>
    <n v="25"/>
    <x v="24"/>
    <x v="24"/>
    <x v="15"/>
    <n v="58784790"/>
  </r>
  <r>
    <n v="26"/>
    <x v="25"/>
    <x v="25"/>
    <x v="9"/>
    <n v="55770232"/>
  </r>
  <r>
    <n v="27"/>
    <x v="26"/>
    <x v="26"/>
    <x v="16"/>
    <n v="52215503"/>
  </r>
  <r>
    <n v="28"/>
    <x v="27"/>
    <x v="27"/>
    <x v="7"/>
    <n v="51526000"/>
  </r>
  <r>
    <n v="29"/>
    <x v="28"/>
    <x v="28"/>
    <x v="0"/>
    <n v="51439038"/>
  </r>
  <r>
    <n v="30"/>
    <x v="29"/>
    <x v="29"/>
    <x v="1"/>
    <n v="48345223"/>
  </r>
  <r>
    <n v="31"/>
    <x v="30"/>
    <x v="30"/>
    <x v="17"/>
    <n v="46044703"/>
  </r>
  <r>
    <n v="32"/>
    <x v="31"/>
    <x v="31"/>
    <x v="18"/>
    <n v="45400000"/>
  </r>
  <r>
    <n v="33"/>
    <x v="32"/>
    <x v="32"/>
    <x v="1"/>
    <n v="43324000"/>
  </r>
  <r>
    <n v="34"/>
    <x v="33"/>
    <x v="33"/>
    <x v="12"/>
    <n v="42885900"/>
  </r>
  <r>
    <n v="35"/>
    <x v="34"/>
    <x v="34"/>
    <x v="19"/>
    <n v="41984500"/>
  </r>
  <r>
    <n v="36"/>
    <x v="35"/>
    <x v="35"/>
    <x v="20"/>
    <n v="41130432"/>
  </r>
  <r>
    <n v="37"/>
    <x v="36"/>
    <x v="36"/>
    <x v="2"/>
    <n v="40276000"/>
  </r>
  <r>
    <n v="38"/>
    <x v="37"/>
    <x v="37"/>
    <x v="15"/>
    <n v="37706000"/>
  </r>
  <r>
    <n v="39"/>
    <x v="38"/>
    <x v="38"/>
    <x v="2"/>
    <n v="37074400"/>
  </r>
  <r>
    <n v="40"/>
    <x v="39"/>
    <x v="39"/>
    <x v="10"/>
    <n v="36197788"/>
  </r>
  <r>
    <n v="41"/>
    <x v="40"/>
    <x v="40"/>
    <x v="7"/>
    <n v="34262840"/>
  </r>
  <r>
    <n v="42"/>
    <x v="41"/>
    <x v="41"/>
    <x v="9"/>
    <n v="33396698"/>
  </r>
  <r>
    <n v="43"/>
    <x v="42"/>
    <x v="42"/>
    <x v="21"/>
    <n v="33200000"/>
  </r>
  <r>
    <n v="44"/>
    <x v="43"/>
    <x v="43"/>
    <x v="22"/>
    <n v="33086278"/>
  </r>
  <r>
    <n v="45"/>
    <x v="44"/>
    <x v="44"/>
    <x v="9"/>
    <n v="32419747"/>
  </r>
  <r>
    <n v="46"/>
    <x v="45"/>
    <x v="45"/>
    <x v="23"/>
    <n v="32175224"/>
  </r>
  <r>
    <n v="47"/>
    <x v="46"/>
    <x v="46"/>
    <x v="9"/>
    <n v="31890000"/>
  </r>
  <r>
    <n v="48"/>
    <x v="47"/>
    <x v="47"/>
    <x v="24"/>
    <n v="30832019"/>
  </r>
  <r>
    <n v="49"/>
    <x v="48"/>
    <x v="48"/>
    <x v="25"/>
    <n v="29389150"/>
  </r>
  <r>
    <n v="50"/>
    <x v="49"/>
    <x v="49"/>
    <x v="26"/>
    <n v="29164578"/>
  </r>
  <r>
    <n v="51"/>
    <x v="50"/>
    <x v="50"/>
    <x v="27"/>
    <n v="28302000"/>
  </r>
  <r>
    <n v="52"/>
    <x v="51"/>
    <x v="51"/>
    <x v="12"/>
    <n v="26923353"/>
  </r>
  <r>
    <n v="53"/>
    <x v="52"/>
    <x v="52"/>
    <x v="2"/>
    <n v="26705200"/>
  </r>
  <r>
    <n v="54"/>
    <x v="53"/>
    <x v="53"/>
    <x v="12"/>
    <n v="25660000"/>
  </r>
  <r>
    <n v="55"/>
    <x v="54"/>
    <x v="54"/>
    <x v="11"/>
    <n v="24348251"/>
  </r>
  <r>
    <n v="56"/>
    <x v="55"/>
    <x v="55"/>
    <x v="12"/>
    <n v="24112753"/>
  </r>
  <r>
    <s v="–"/>
    <x v="56"/>
    <x v="56"/>
    <x v="16"/>
    <n v="23373283"/>
  </r>
  <r>
    <n v="57"/>
    <x v="57"/>
    <x v="57"/>
    <x v="1"/>
    <n v="23293699"/>
  </r>
  <r>
    <n v="58"/>
    <x v="58"/>
    <x v="58"/>
    <x v="12"/>
    <n v="22923000"/>
  </r>
  <r>
    <n v="59"/>
    <x v="59"/>
    <x v="59"/>
    <x v="9"/>
    <n v="22185654"/>
  </r>
  <r>
    <n v="60"/>
    <x v="60"/>
    <x v="60"/>
    <x v="9"/>
    <n v="22181000"/>
  </r>
  <r>
    <n v="61"/>
    <x v="61"/>
    <x v="61"/>
    <x v="9"/>
    <n v="21507723"/>
  </r>
  <r>
    <n v="62"/>
    <x v="62"/>
    <x v="62"/>
    <x v="16"/>
    <n v="19960889"/>
  </r>
  <r>
    <n v="63"/>
    <x v="63"/>
    <x v="63"/>
    <x v="1"/>
    <n v="19899377"/>
  </r>
  <r>
    <n v="64"/>
    <x v="64"/>
    <x v="64"/>
    <x v="28"/>
    <n v="19610769"/>
  </r>
  <r>
    <n v="65"/>
    <x v="65"/>
    <x v="65"/>
    <x v="29"/>
    <n v="19053815"/>
  </r>
  <r>
    <n v="66"/>
    <x v="66"/>
    <x v="66"/>
    <x v="2"/>
    <n v="18354600"/>
  </r>
  <r>
    <n v="67"/>
    <x v="67"/>
    <x v="67"/>
    <x v="1"/>
    <n v="18143379"/>
  </r>
  <r>
    <n v="68"/>
    <x v="68"/>
    <x v="68"/>
    <x v="2"/>
    <n v="17904300"/>
  </r>
  <r>
    <n v="69"/>
    <x v="69"/>
    <x v="69"/>
    <x v="12"/>
    <n v="17223497"/>
  </r>
  <r>
    <n v="70"/>
    <x v="70"/>
    <x v="70"/>
    <x v="12"/>
    <n v="17109746"/>
  </r>
  <r>
    <n v="71"/>
    <x v="71"/>
    <x v="71"/>
    <x v="12"/>
    <n v="16818391"/>
  </r>
  <r>
    <n v="72"/>
    <x v="72"/>
    <x v="72"/>
    <x v="30"/>
    <n v="15552211"/>
  </r>
  <r>
    <n v="73"/>
    <x v="73"/>
    <x v="73"/>
    <x v="31"/>
    <n v="15178979"/>
  </r>
  <r>
    <n v="74"/>
    <x v="74"/>
    <x v="74"/>
    <x v="9"/>
    <n v="13261638"/>
  </r>
  <r>
    <n v="75"/>
    <x v="75"/>
    <x v="75"/>
    <x v="32"/>
    <n v="13249924"/>
  </r>
  <r>
    <n v="76"/>
    <x v="76"/>
    <x v="76"/>
    <x v="33"/>
    <n v="13246394"/>
  </r>
  <r>
    <n v="77"/>
    <x v="77"/>
    <x v="77"/>
    <x v="9"/>
    <n v="12837740"/>
  </r>
  <r>
    <n v="78"/>
    <x v="78"/>
    <x v="78"/>
    <x v="1"/>
    <n v="12606998"/>
  </r>
  <r>
    <n v="79"/>
    <x v="79"/>
    <x v="79"/>
    <x v="9"/>
    <n v="12006031"/>
  </r>
  <r>
    <n v="80"/>
    <x v="80"/>
    <x v="80"/>
    <x v="18"/>
    <n v="11803588"/>
  </r>
  <r>
    <n v="81"/>
    <x v="81"/>
    <x v="81"/>
    <x v="12"/>
    <n v="11781559"/>
  </r>
  <r>
    <n v="82"/>
    <x v="82"/>
    <x v="82"/>
    <x v="34"/>
    <n v="11765225"/>
  </r>
  <r>
    <n v="83"/>
    <x v="83"/>
    <x v="83"/>
    <x v="32"/>
    <n v="11743017"/>
  </r>
  <r>
    <n v="84"/>
    <x v="84"/>
    <x v="84"/>
    <x v="2"/>
    <n v="11459000"/>
  </r>
  <r>
    <n v="85"/>
    <x v="85"/>
    <x v="85"/>
    <x v="0"/>
    <n v="11089511"/>
  </r>
  <r>
    <n v="86"/>
    <x v="86"/>
    <x v="86"/>
    <x v="7"/>
    <n v="10827529"/>
  </r>
  <r>
    <n v="87"/>
    <x v="87"/>
    <x v="87"/>
    <x v="1"/>
    <n v="10545310"/>
  </r>
  <r>
    <n v="88"/>
    <x v="88"/>
    <x v="88"/>
    <x v="12"/>
    <n v="10535535"/>
  </r>
  <r>
    <n v="89"/>
    <x v="89"/>
    <x v="89"/>
    <x v="35"/>
    <n v="10482487"/>
  </r>
  <r>
    <n v="90"/>
    <x v="90"/>
    <x v="90"/>
    <x v="0"/>
    <n v="10467366"/>
  </r>
  <r>
    <n v="91"/>
    <x v="91"/>
    <x v="91"/>
    <x v="3"/>
    <n v="10135373"/>
  </r>
  <r>
    <n v="92"/>
    <x v="92"/>
    <x v="92"/>
    <x v="7"/>
    <n v="10077600"/>
  </r>
  <r>
    <n v="93"/>
    <x v="93"/>
    <x v="93"/>
    <x v="16"/>
    <n v="9756300"/>
  </r>
  <r>
    <n v="94"/>
    <x v="94"/>
    <x v="94"/>
    <x v="1"/>
    <n v="9745149"/>
  </r>
  <r>
    <n v="95"/>
    <x v="95"/>
    <x v="95"/>
    <x v="7"/>
    <n v="9597085"/>
  </r>
  <r>
    <n v="96"/>
    <x v="96"/>
    <x v="96"/>
    <x v="36"/>
    <n v="9282410"/>
  </r>
  <r>
    <n v="97"/>
    <x v="97"/>
    <x v="97"/>
    <x v="7"/>
    <n v="9200617"/>
  </r>
  <r>
    <n v="98"/>
    <x v="98"/>
    <x v="98"/>
    <x v="1"/>
    <n v="9129652"/>
  </r>
  <r>
    <n v="99"/>
    <x v="99"/>
    <x v="99"/>
    <x v="8"/>
    <n v="8865270"/>
  </r>
  <r>
    <n v="100"/>
    <x v="100"/>
    <x v="100"/>
    <x v="9"/>
    <n v="84942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33D603-6EDA-4B3A-98C2-E9AD58473937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mergeItem="1" createdVersion="8" indent="0" outline="1" outlineData="1" multipleFieldFilters="0" chartFormat="1">
  <location ref="I4:K11" firstHeaderRow="0" firstDataRow="1" firstDataCol="1" rowPageCount="1" colPageCount="1"/>
  <pivotFields count="8">
    <pivotField showAll="0"/>
    <pivotField axis="axisPage" multipleItemSelectionAllowed="1" showAll="0">
      <items count="102">
        <item x="49"/>
        <item x="40"/>
        <item x="31"/>
        <item x="43"/>
        <item x="30"/>
        <item x="52"/>
        <item x="98"/>
        <item x="91"/>
        <item x="7"/>
        <item x="97"/>
        <item x="82"/>
        <item x="78"/>
        <item x="79"/>
        <item x="6"/>
        <item x="59"/>
        <item x="77"/>
        <item x="72"/>
        <item x="54"/>
        <item x="36"/>
        <item x="71"/>
        <item x="62"/>
        <item x="0"/>
        <item x="26"/>
        <item x="85"/>
        <item x="86"/>
        <item x="88"/>
        <item x="15"/>
        <item x="66"/>
        <item x="12"/>
        <item x="13"/>
        <item x="20"/>
        <item x="18"/>
        <item x="47"/>
        <item x="89"/>
        <item x="70"/>
        <item x="74"/>
        <item x="83"/>
        <item x="94"/>
        <item x="95"/>
        <item x="1"/>
        <item x="3"/>
        <item x="17"/>
        <item x="32"/>
        <item x="93"/>
        <item x="24"/>
        <item x="48"/>
        <item x="10"/>
        <item x="84"/>
        <item x="63"/>
        <item x="27"/>
        <item x="51"/>
        <item x="61"/>
        <item x="42"/>
        <item x="57"/>
        <item x="9"/>
        <item x="38"/>
        <item x="44"/>
        <item x="25"/>
        <item x="68"/>
        <item x="55"/>
        <item x="5"/>
        <item x="53"/>
        <item x="4"/>
        <item x="81"/>
        <item x="41"/>
        <item x="11"/>
        <item x="37"/>
        <item x="90"/>
        <item x="65"/>
        <item x="8"/>
        <item x="76"/>
        <item x="45"/>
        <item x="69"/>
        <item x="100"/>
        <item x="67"/>
        <item x="23"/>
        <item x="28"/>
        <item x="75"/>
        <item x="29"/>
        <item x="60"/>
        <item x="34"/>
        <item x="87"/>
        <item x="99"/>
        <item x="58"/>
        <item x="56"/>
        <item x="92"/>
        <item x="22"/>
        <item x="19"/>
        <item x="80"/>
        <item x="16"/>
        <item x="33"/>
        <item x="35"/>
        <item x="96"/>
        <item x="21"/>
        <item x="2"/>
        <item x="39"/>
        <item x="50"/>
        <item x="14"/>
        <item x="46"/>
        <item x="64"/>
        <item x="73"/>
        <item t="default"/>
      </items>
    </pivotField>
    <pivotField dataField="1" showAll="0">
      <items count="102"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numFmtId="14" showAll="0">
      <items count="38">
        <item x="19"/>
        <item x="30"/>
        <item x="27"/>
        <item x="11"/>
        <item x="32"/>
        <item x="36"/>
        <item x="24"/>
        <item x="13"/>
        <item x="12"/>
        <item x="35"/>
        <item x="26"/>
        <item x="25"/>
        <item x="18"/>
        <item x="20"/>
        <item x="4"/>
        <item x="31"/>
        <item x="23"/>
        <item x="17"/>
        <item x="6"/>
        <item x="22"/>
        <item x="9"/>
        <item x="29"/>
        <item x="5"/>
        <item x="33"/>
        <item x="14"/>
        <item x="28"/>
        <item x="0"/>
        <item x="7"/>
        <item x="3"/>
        <item x="8"/>
        <item x="10"/>
        <item x="15"/>
        <item x="34"/>
        <item x="16"/>
        <item x="1"/>
        <item x="21"/>
        <item x="2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9">
        <item sd="0" x="0"/>
        <item sd="0" x="1"/>
        <item sd="0" x="2"/>
        <item sd="0" x="3"/>
        <item sd="0" x="4"/>
        <item sd="0" x="5"/>
        <item sd="0" x="6"/>
        <item sd="0" x="7"/>
        <item t="default"/>
      </items>
    </pivotField>
  </pivotFields>
  <rowFields count="4">
    <field x="7"/>
    <field x="6"/>
    <field x="5"/>
    <field x="3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Sum of Population" fld="2" baseField="0" baseItem="0"/>
    <dataField name="Sum of Population2" fld="2" baseField="0" baseItem="0"/>
  </dataFields>
  <formats count="12">
    <format dxfId="20">
      <pivotArea type="all" dataOnly="0" outline="0" fieldPosition="0"/>
    </format>
    <format dxfId="19">
      <pivotArea outline="0" collapsedLevelsAreSubtotals="1" fieldPosition="0"/>
    </format>
    <format dxfId="18">
      <pivotArea field="7" type="button" dataOnly="0" labelOnly="1" outline="0" axis="axisRow" fieldPosition="0"/>
    </format>
    <format dxfId="17">
      <pivotArea dataOnly="0" labelOnly="1" fieldPosition="0">
        <references count="1">
          <reference field="7" count="6">
            <x v="1"/>
            <x v="2"/>
            <x v="3"/>
            <x v="4"/>
            <x v="5"/>
            <x v="6"/>
          </reference>
        </references>
      </pivotArea>
    </format>
    <format dxfId="16">
      <pivotArea dataOnly="0" labelOnly="1" grandRow="1" outline="0" fieldPosition="0"/>
    </format>
    <format dxfId="1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4">
      <pivotArea type="all" dataOnly="0" outline="0" fieldPosition="0"/>
    </format>
    <format dxfId="13">
      <pivotArea outline="0" collapsedLevelsAreSubtotals="1" fieldPosition="0"/>
    </format>
    <format dxfId="12">
      <pivotArea field="7" type="button" dataOnly="0" labelOnly="1" outline="0" axis="axisRow" fieldPosition="0"/>
    </format>
    <format dxfId="11">
      <pivotArea dataOnly="0" labelOnly="1" fieldPosition="0">
        <references count="1">
          <reference field="7" count="6">
            <x v="1"/>
            <x v="2"/>
            <x v="3"/>
            <x v="4"/>
            <x v="5"/>
            <x v="6"/>
          </reference>
        </references>
      </pivotArea>
    </format>
    <format dxfId="10">
      <pivotArea dataOnly="0" labelOnly="1" grandRow="1" outline="0" fieldPosition="0"/>
    </format>
    <format dxfId="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E8B613-79E2-406C-B11A-A66680FD0EC1}" autoFormatId="16" applyNumberFormats="0" applyBorderFormats="0" applyFontFormats="0" applyPatternFormats="0" applyAlignmentFormats="0" applyWidthHeightFormats="0">
  <queryTableRefresh nextId="6">
    <queryTableFields count="5">
      <queryTableField id="1" name="No." tableColumnId="1"/>
      <queryTableField id="2" name="c" tableColumnId="2"/>
      <queryTableField id="3" name="Population" tableColumnId="3"/>
      <queryTableField id="4" name="Date" tableColumnId="4"/>
      <queryTableField id="5" name="Population 1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1C7E6B-2880-447F-ABB8-AD3F2B66BB21}" name="Table1_2" displayName="Table1_2" ref="A1:E102" tableType="queryTable" totalsRowShown="0" headerRowDxfId="8" dataDxfId="7">
  <autoFilter ref="A1:E102" xr:uid="{791C7E6B-2880-447F-ABB8-AD3F2B66BB21}"/>
  <tableColumns count="5">
    <tableColumn id="1" xr3:uid="{7FB7C58D-4C31-4156-95F4-7A2D5AB1C81A}" uniqueName="1" name="No." queryTableFieldId="1" dataDxfId="6"/>
    <tableColumn id="2" xr3:uid="{AEE85E79-5C43-418C-A0D4-CFBAEB579BA6}" uniqueName="2" name="c" queryTableFieldId="2" dataDxfId="5"/>
    <tableColumn id="3" xr3:uid="{048013DB-8630-48D2-847C-B56955BE71F3}" uniqueName="3" name="Population" queryTableFieldId="3" dataDxfId="4"/>
    <tableColumn id="4" xr3:uid="{BEA35FD9-D02D-4451-867D-43F4CB3E40EC}" uniqueName="4" name="Date" queryTableFieldId="4" dataDxfId="3"/>
    <tableColumn id="5" xr3:uid="{52B21BC5-F177-4F3A-B675-89788387247E}" uniqueName="5" name="Population 1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425E-A369-44AD-A12E-08F9DD95CEA2}">
  <dimension ref="A1:U53"/>
  <sheetViews>
    <sheetView topLeftCell="I1" zoomScale="69" workbookViewId="0">
      <selection activeCell="V15" sqref="V15"/>
    </sheetView>
  </sheetViews>
  <sheetFormatPr defaultRowHeight="14.4" x14ac:dyDescent="0.3"/>
  <cols>
    <col min="1" max="1" width="19.77734375" style="16" customWidth="1"/>
    <col min="2" max="2" width="14.77734375" style="16" customWidth="1"/>
    <col min="3" max="3" width="14.109375" style="16" customWidth="1"/>
    <col min="4" max="4" width="14.88671875" style="16" customWidth="1"/>
    <col min="5" max="5" width="14.44140625" style="16" customWidth="1"/>
    <col min="6" max="6" width="15.5546875" style="16" customWidth="1"/>
    <col min="7" max="7" width="16.109375" style="16" customWidth="1"/>
    <col min="8" max="8" width="15.88671875" style="16" customWidth="1"/>
    <col min="9" max="9" width="17.109375" style="16" customWidth="1"/>
    <col min="10" max="10" width="26.33203125" style="16" customWidth="1"/>
    <col min="11" max="11" width="7.21875" style="16" customWidth="1"/>
    <col min="12" max="12" width="8.6640625" style="16" customWidth="1"/>
    <col min="13" max="13" width="11.6640625" style="16" customWidth="1"/>
    <col min="14" max="14" width="8.88671875" style="16"/>
    <col min="15" max="15" width="13.44140625" style="16" customWidth="1"/>
    <col min="16" max="16" width="8.88671875" style="16"/>
    <col min="17" max="17" width="15.6640625" style="16" customWidth="1"/>
    <col min="18" max="19" width="8.88671875" style="16"/>
    <col min="20" max="20" width="28.44140625" style="16" customWidth="1"/>
    <col min="21" max="16384" width="8.88671875" style="16"/>
  </cols>
  <sheetData>
    <row r="1" spans="1:21" x14ac:dyDescent="0.3">
      <c r="A1" s="41" t="s">
        <v>206</v>
      </c>
      <c r="B1" s="41" t="s">
        <v>203</v>
      </c>
      <c r="C1" s="41" t="s">
        <v>204</v>
      </c>
      <c r="D1" s="41" t="s">
        <v>205</v>
      </c>
      <c r="E1" s="41" t="s">
        <v>37</v>
      </c>
      <c r="F1" s="41" t="s">
        <v>38</v>
      </c>
      <c r="G1" s="38" t="s">
        <v>39</v>
      </c>
      <c r="H1" s="38" t="s">
        <v>40</v>
      </c>
      <c r="I1" s="38" t="s">
        <v>41</v>
      </c>
      <c r="J1" s="38" t="s">
        <v>42</v>
      </c>
      <c r="K1" s="38" t="s">
        <v>43</v>
      </c>
      <c r="L1" s="38" t="s">
        <v>44</v>
      </c>
      <c r="M1" s="38" t="s">
        <v>215</v>
      </c>
      <c r="N1" s="38" t="s">
        <v>216</v>
      </c>
      <c r="O1" s="38" t="s">
        <v>217</v>
      </c>
      <c r="P1" s="38" t="s">
        <v>218</v>
      </c>
      <c r="Q1" s="38" t="s">
        <v>219</v>
      </c>
      <c r="R1" s="38" t="s">
        <v>220</v>
      </c>
      <c r="S1" s="38" t="s">
        <v>221</v>
      </c>
      <c r="T1" s="38" t="s">
        <v>222</v>
      </c>
      <c r="U1" s="22"/>
    </row>
    <row r="2" spans="1:21" x14ac:dyDescent="0.3">
      <c r="A2" s="42"/>
      <c r="B2" s="42"/>
      <c r="C2" s="42"/>
      <c r="D2" s="42"/>
      <c r="E2" s="42"/>
      <c r="F2" s="42"/>
      <c r="G2" s="40"/>
      <c r="H2" s="40"/>
      <c r="I2" s="40"/>
      <c r="J2" s="40"/>
      <c r="K2" s="40"/>
      <c r="L2" s="40"/>
      <c r="M2" s="39"/>
      <c r="N2" s="39"/>
      <c r="O2" s="39"/>
      <c r="P2" s="39"/>
      <c r="Q2" s="39"/>
      <c r="R2" s="39"/>
      <c r="S2" s="39"/>
      <c r="T2" s="39"/>
      <c r="U2" s="22"/>
    </row>
    <row r="3" spans="1:21" ht="16.8" x14ac:dyDescent="0.3">
      <c r="A3" s="17"/>
      <c r="U3" s="22"/>
    </row>
    <row r="4" spans="1:21" ht="15.6" x14ac:dyDescent="0.3">
      <c r="A4" s="18" t="s">
        <v>207</v>
      </c>
      <c r="B4" s="21">
        <v>34</v>
      </c>
      <c r="C4" s="21">
        <v>77</v>
      </c>
      <c r="D4" s="21">
        <v>13</v>
      </c>
      <c r="E4" s="19">
        <f>AVERAGE(B4:D4)</f>
        <v>41.333333333333336</v>
      </c>
      <c r="F4" s="19">
        <f>COUNT(A4:D4)</f>
        <v>3</v>
      </c>
      <c r="G4" s="19">
        <f>COUNTA(A4:D4)</f>
        <v>4</v>
      </c>
      <c r="H4" s="19">
        <f>COUNTBLANK(A4:D4)</f>
        <v>0</v>
      </c>
      <c r="I4" s="19">
        <f>HLOOKUP(B1,A1:D53,3,0)</f>
        <v>0</v>
      </c>
      <c r="J4" s="19" t="str">
        <f>IF(B4=C4,"MATCH","NO MATCH")</f>
        <v>NO MATCH</v>
      </c>
      <c r="K4" s="19">
        <f>MAX(B4:D4)</f>
        <v>77</v>
      </c>
      <c r="L4" s="19">
        <f>MIN(B4:D4)</f>
        <v>13</v>
      </c>
      <c r="M4" s="20" t="str">
        <f>UPPER(A4)</f>
        <v>PRETAM S</v>
      </c>
      <c r="N4" s="20" t="str">
        <f xml:space="preserve"> LOWER(A4)</f>
        <v>pretam s</v>
      </c>
      <c r="O4" s="20" t="str">
        <f>TRIM(A4)</f>
        <v>PRETAM S</v>
      </c>
      <c r="P4" s="19">
        <f ca="1">RAND()</f>
        <v>0.19067444160637748</v>
      </c>
      <c r="Q4" s="20" t="str">
        <f>RIGHT(A4,4)</f>
        <v>AM S</v>
      </c>
      <c r="R4" s="20" t="str">
        <f>LEFT(A4,3)</f>
        <v>PRE</v>
      </c>
      <c r="S4" s="20">
        <f>MEDIAN(B4:D4)</f>
        <v>34</v>
      </c>
      <c r="T4" s="20" t="str">
        <f>_xlfn.CONCAT(A4," ",E4)</f>
        <v>PRETAM S 41.3333333333333</v>
      </c>
      <c r="U4" s="22"/>
    </row>
    <row r="5" spans="1:21" ht="15.6" x14ac:dyDescent="0.3">
      <c r="A5" s="18" t="s">
        <v>208</v>
      </c>
      <c r="B5" s="21">
        <v>37</v>
      </c>
      <c r="C5" s="21">
        <v>37</v>
      </c>
      <c r="D5" s="21">
        <v>94</v>
      </c>
      <c r="E5" s="19">
        <f t="shared" ref="E5:E51" si="0">AVERAGE(B5:D5)</f>
        <v>56</v>
      </c>
      <c r="F5" s="19">
        <f t="shared" ref="F5:F51" si="1">COUNT(A5:D5)</f>
        <v>3</v>
      </c>
      <c r="G5" s="19">
        <f t="shared" ref="G5:G51" si="2">COUNTA(A5:D5)</f>
        <v>4</v>
      </c>
      <c r="H5" s="19">
        <f t="shared" ref="H5:H51" si="3">COUNTBLANK(A5:D5)</f>
        <v>0</v>
      </c>
      <c r="I5" s="19" t="e">
        <f>HLOOKUP(B3,A3:D54,3,0)</f>
        <v>#N/A</v>
      </c>
      <c r="J5" s="19" t="str">
        <f t="shared" ref="J5:J51" si="4">IF(B5=C5,"MATCH","NO MATCH")</f>
        <v>MATCH</v>
      </c>
      <c r="K5" s="19">
        <f t="shared" ref="K5:K51" si="5">MAX(B5:D5)</f>
        <v>94</v>
      </c>
      <c r="L5" s="19">
        <f t="shared" ref="L5:L51" si="6">MIN(B5:D5)</f>
        <v>37</v>
      </c>
      <c r="M5" s="20" t="str">
        <f t="shared" ref="M5:M51" si="7">UPPER(A5)</f>
        <v>MEET S</v>
      </c>
      <c r="N5" s="20" t="str">
        <f t="shared" ref="N5:N51" si="8" xml:space="preserve"> LOWER(A5)</f>
        <v>meet s</v>
      </c>
      <c r="O5" s="20" t="str">
        <f t="shared" ref="O5:O51" si="9">TRIM(A5)</f>
        <v>meet S</v>
      </c>
      <c r="P5" s="19">
        <f t="shared" ref="P5:P51" ca="1" si="10">RAND()</f>
        <v>0.93527778993011534</v>
      </c>
      <c r="Q5" s="20" t="str">
        <f t="shared" ref="Q5:Q51" si="11">RIGHT(A5,4)</f>
        <v>et S</v>
      </c>
      <c r="R5" s="20" t="str">
        <f t="shared" ref="R5:R51" si="12">LEFT(A5,3)</f>
        <v>mee</v>
      </c>
      <c r="S5" s="20">
        <f t="shared" ref="S5:S51" si="13">MEDIAN(B5:D5)</f>
        <v>37</v>
      </c>
      <c r="T5" s="20" t="str">
        <f t="shared" ref="T5:T51" si="14">_xlfn.CONCAT(A5," ",E5)</f>
        <v>meet S 56</v>
      </c>
      <c r="U5" s="22"/>
    </row>
    <row r="6" spans="1:21" ht="15.6" x14ac:dyDescent="0.3">
      <c r="A6" s="18" t="s">
        <v>209</v>
      </c>
      <c r="B6" s="21">
        <v>8</v>
      </c>
      <c r="C6" s="21"/>
      <c r="D6" s="21">
        <v>54</v>
      </c>
      <c r="E6" s="19">
        <f t="shared" si="0"/>
        <v>31</v>
      </c>
      <c r="F6" s="19">
        <f t="shared" si="1"/>
        <v>2</v>
      </c>
      <c r="G6" s="19">
        <f t="shared" si="2"/>
        <v>3</v>
      </c>
      <c r="H6" s="19">
        <f t="shared" si="3"/>
        <v>1</v>
      </c>
      <c r="I6" s="19">
        <f t="shared" ref="I6:I51" si="15">HLOOKUP(B4,A4:D55,3,0)</f>
        <v>8</v>
      </c>
      <c r="J6" s="19" t="str">
        <f t="shared" si="4"/>
        <v>NO MATCH</v>
      </c>
      <c r="K6" s="19">
        <f t="shared" si="5"/>
        <v>54</v>
      </c>
      <c r="L6" s="19">
        <f t="shared" si="6"/>
        <v>8</v>
      </c>
      <c r="M6" s="20" t="str">
        <f t="shared" si="7"/>
        <v xml:space="preserve"> JIGAR PATEL</v>
      </c>
      <c r="N6" s="20" t="str">
        <f t="shared" si="8"/>
        <v xml:space="preserve"> jigar patel</v>
      </c>
      <c r="O6" s="20" t="str">
        <f t="shared" si="9"/>
        <v>JIGAR PATEL</v>
      </c>
      <c r="P6" s="19">
        <f t="shared" ca="1" si="10"/>
        <v>0.57074814760802384</v>
      </c>
      <c r="Q6" s="20" t="str">
        <f t="shared" si="11"/>
        <v>ATEL</v>
      </c>
      <c r="R6" s="20" t="str">
        <f t="shared" si="12"/>
        <v xml:space="preserve"> JI</v>
      </c>
      <c r="S6" s="20">
        <f t="shared" si="13"/>
        <v>31</v>
      </c>
      <c r="T6" s="20" t="str">
        <f t="shared" si="14"/>
        <v xml:space="preserve"> JIGAR PATEL 31</v>
      </c>
      <c r="U6" s="22"/>
    </row>
    <row r="7" spans="1:21" ht="15.6" x14ac:dyDescent="0.3">
      <c r="A7" s="18" t="s">
        <v>163</v>
      </c>
      <c r="B7" s="21">
        <v>62</v>
      </c>
      <c r="C7" s="21">
        <v>62</v>
      </c>
      <c r="D7" s="21">
        <v>22</v>
      </c>
      <c r="E7" s="19">
        <f t="shared" si="0"/>
        <v>48.666666666666664</v>
      </c>
      <c r="F7" s="19">
        <f t="shared" si="1"/>
        <v>3</v>
      </c>
      <c r="G7" s="19">
        <f t="shared" si="2"/>
        <v>4</v>
      </c>
      <c r="H7" s="19">
        <f t="shared" si="3"/>
        <v>0</v>
      </c>
      <c r="I7" s="19">
        <f t="shared" si="15"/>
        <v>62</v>
      </c>
      <c r="J7" s="19" t="str">
        <f t="shared" si="4"/>
        <v>MATCH</v>
      </c>
      <c r="K7" s="19">
        <f t="shared" si="5"/>
        <v>62</v>
      </c>
      <c r="L7" s="19">
        <f t="shared" si="6"/>
        <v>22</v>
      </c>
      <c r="M7" s="20" t="str">
        <f t="shared" si="7"/>
        <v>YASH</v>
      </c>
      <c r="N7" s="20" t="str">
        <f t="shared" si="8"/>
        <v>yash</v>
      </c>
      <c r="O7" s="20" t="str">
        <f t="shared" si="9"/>
        <v>YASH</v>
      </c>
      <c r="P7" s="19">
        <f t="shared" ca="1" si="10"/>
        <v>0.87927115907274978</v>
      </c>
      <c r="Q7" s="20" t="str">
        <f t="shared" si="11"/>
        <v>YASH</v>
      </c>
      <c r="R7" s="20" t="str">
        <f t="shared" si="12"/>
        <v>YAS</v>
      </c>
      <c r="S7" s="20">
        <f t="shared" si="13"/>
        <v>62</v>
      </c>
      <c r="T7" s="20" t="str">
        <f t="shared" si="14"/>
        <v>YASH 48.6666666666667</v>
      </c>
      <c r="U7" s="22"/>
    </row>
    <row r="8" spans="1:21" ht="15.6" x14ac:dyDescent="0.3">
      <c r="A8" s="18" t="s">
        <v>210</v>
      </c>
      <c r="B8" s="21">
        <v>32</v>
      </c>
      <c r="C8" s="21">
        <v>85</v>
      </c>
      <c r="D8" s="21">
        <v>58</v>
      </c>
      <c r="E8" s="19">
        <f t="shared" si="0"/>
        <v>58.333333333333336</v>
      </c>
      <c r="F8" s="19">
        <f t="shared" si="1"/>
        <v>3</v>
      </c>
      <c r="G8" s="19">
        <f t="shared" si="2"/>
        <v>4</v>
      </c>
      <c r="H8" s="19">
        <f t="shared" si="3"/>
        <v>0</v>
      </c>
      <c r="I8" s="19">
        <f t="shared" si="15"/>
        <v>32</v>
      </c>
      <c r="J8" s="19" t="str">
        <f t="shared" si="4"/>
        <v>NO MATCH</v>
      </c>
      <c r="K8" s="19">
        <f t="shared" si="5"/>
        <v>85</v>
      </c>
      <c r="L8" s="19">
        <f t="shared" si="6"/>
        <v>32</v>
      </c>
      <c r="M8" s="20" t="str">
        <f t="shared" si="7"/>
        <v>RA HUL</v>
      </c>
      <c r="N8" s="20" t="str">
        <f t="shared" si="8"/>
        <v>ra hul</v>
      </c>
      <c r="O8" s="20" t="str">
        <f t="shared" si="9"/>
        <v>RA HUL</v>
      </c>
      <c r="P8" s="19">
        <f t="shared" ca="1" si="10"/>
        <v>0.72810573480822538</v>
      </c>
      <c r="Q8" s="20" t="str">
        <f t="shared" si="11"/>
        <v xml:space="preserve"> HUL</v>
      </c>
      <c r="R8" s="20" t="str">
        <f t="shared" si="12"/>
        <v xml:space="preserve">RA </v>
      </c>
      <c r="S8" s="20">
        <f t="shared" si="13"/>
        <v>58</v>
      </c>
      <c r="T8" s="20" t="str">
        <f t="shared" si="14"/>
        <v>RA HUL 58.3333333333333</v>
      </c>
      <c r="U8" s="22"/>
    </row>
    <row r="9" spans="1:21" ht="15.6" x14ac:dyDescent="0.3">
      <c r="A9" s="18" t="s">
        <v>165</v>
      </c>
      <c r="B9" s="21">
        <v>13</v>
      </c>
      <c r="C9" s="21">
        <v>99</v>
      </c>
      <c r="D9" s="21"/>
      <c r="E9" s="19">
        <f t="shared" si="0"/>
        <v>56</v>
      </c>
      <c r="F9" s="19">
        <f t="shared" si="1"/>
        <v>2</v>
      </c>
      <c r="G9" s="19">
        <f t="shared" si="2"/>
        <v>3</v>
      </c>
      <c r="H9" s="19">
        <f t="shared" si="3"/>
        <v>1</v>
      </c>
      <c r="I9" s="19">
        <f t="shared" si="15"/>
        <v>13</v>
      </c>
      <c r="J9" s="19" t="str">
        <f t="shared" si="4"/>
        <v>NO MATCH</v>
      </c>
      <c r="K9" s="19">
        <f t="shared" si="5"/>
        <v>99</v>
      </c>
      <c r="L9" s="19">
        <f t="shared" si="6"/>
        <v>13</v>
      </c>
      <c r="M9" s="20" t="str">
        <f t="shared" si="7"/>
        <v>MAIZ</v>
      </c>
      <c r="N9" s="20" t="str">
        <f t="shared" si="8"/>
        <v>maiz</v>
      </c>
      <c r="O9" s="20" t="str">
        <f t="shared" si="9"/>
        <v>MAIZ</v>
      </c>
      <c r="P9" s="19">
        <f t="shared" ca="1" si="10"/>
        <v>0.19031689819919417</v>
      </c>
      <c r="Q9" s="20" t="str">
        <f t="shared" si="11"/>
        <v>MAIZ</v>
      </c>
      <c r="R9" s="20" t="str">
        <f t="shared" si="12"/>
        <v>MAI</v>
      </c>
      <c r="S9" s="20">
        <f t="shared" si="13"/>
        <v>56</v>
      </c>
      <c r="T9" s="20" t="str">
        <f t="shared" si="14"/>
        <v>MAIZ 56</v>
      </c>
      <c r="U9" s="22"/>
    </row>
    <row r="10" spans="1:21" ht="15.6" x14ac:dyDescent="0.3">
      <c r="A10" s="18" t="s">
        <v>166</v>
      </c>
      <c r="B10" s="21">
        <v>78</v>
      </c>
      <c r="C10" s="21">
        <v>17</v>
      </c>
      <c r="D10" s="21">
        <v>100</v>
      </c>
      <c r="E10" s="19">
        <f t="shared" si="0"/>
        <v>65</v>
      </c>
      <c r="F10" s="19">
        <f t="shared" si="1"/>
        <v>3</v>
      </c>
      <c r="G10" s="19">
        <f t="shared" si="2"/>
        <v>4</v>
      </c>
      <c r="H10" s="19">
        <f t="shared" si="3"/>
        <v>0</v>
      </c>
      <c r="I10" s="19">
        <f t="shared" si="15"/>
        <v>78</v>
      </c>
      <c r="J10" s="19" t="str">
        <f t="shared" si="4"/>
        <v>NO MATCH</v>
      </c>
      <c r="K10" s="19">
        <f t="shared" si="5"/>
        <v>100</v>
      </c>
      <c r="L10" s="19">
        <f t="shared" si="6"/>
        <v>17</v>
      </c>
      <c r="M10" s="20" t="str">
        <f t="shared" si="7"/>
        <v>MIHIR</v>
      </c>
      <c r="N10" s="20" t="str">
        <f t="shared" si="8"/>
        <v>mihir</v>
      </c>
      <c r="O10" s="20" t="str">
        <f t="shared" si="9"/>
        <v>MIHIR</v>
      </c>
      <c r="P10" s="19">
        <f t="shared" ca="1" si="10"/>
        <v>0.7512761242151933</v>
      </c>
      <c r="Q10" s="20" t="str">
        <f t="shared" si="11"/>
        <v>IHIR</v>
      </c>
      <c r="R10" s="20" t="str">
        <f t="shared" si="12"/>
        <v>MIH</v>
      </c>
      <c r="S10" s="20">
        <f t="shared" si="13"/>
        <v>78</v>
      </c>
      <c r="T10" s="20" t="str">
        <f t="shared" si="14"/>
        <v>MIHIR 65</v>
      </c>
      <c r="U10" s="22"/>
    </row>
    <row r="11" spans="1:21" ht="15.6" x14ac:dyDescent="0.3">
      <c r="A11" s="18" t="s">
        <v>167</v>
      </c>
      <c r="B11" s="21">
        <v>84</v>
      </c>
      <c r="C11" s="21">
        <v>39</v>
      </c>
      <c r="D11" s="21">
        <v>30</v>
      </c>
      <c r="E11" s="19">
        <f t="shared" si="0"/>
        <v>51</v>
      </c>
      <c r="F11" s="19">
        <f t="shared" si="1"/>
        <v>3</v>
      </c>
      <c r="G11" s="19">
        <f t="shared" si="2"/>
        <v>4</v>
      </c>
      <c r="H11" s="19">
        <f t="shared" si="3"/>
        <v>0</v>
      </c>
      <c r="I11" s="19">
        <f t="shared" si="15"/>
        <v>84</v>
      </c>
      <c r="J11" s="19" t="str">
        <f t="shared" si="4"/>
        <v>NO MATCH</v>
      </c>
      <c r="K11" s="19">
        <f t="shared" si="5"/>
        <v>84</v>
      </c>
      <c r="L11" s="19">
        <f t="shared" si="6"/>
        <v>30</v>
      </c>
      <c r="M11" s="20" t="str">
        <f t="shared" si="7"/>
        <v>PRADIP</v>
      </c>
      <c r="N11" s="20" t="str">
        <f t="shared" si="8"/>
        <v>pradip</v>
      </c>
      <c r="O11" s="20" t="str">
        <f t="shared" si="9"/>
        <v>PRADIP</v>
      </c>
      <c r="P11" s="19">
        <f t="shared" ca="1" si="10"/>
        <v>0.34291113620616165</v>
      </c>
      <c r="Q11" s="20" t="str">
        <f t="shared" si="11"/>
        <v>ADIP</v>
      </c>
      <c r="R11" s="20" t="str">
        <f t="shared" si="12"/>
        <v>PRA</v>
      </c>
      <c r="S11" s="20">
        <f t="shared" si="13"/>
        <v>39</v>
      </c>
      <c r="T11" s="20" t="str">
        <f t="shared" si="14"/>
        <v>PRADIP 51</v>
      </c>
      <c r="U11" s="22"/>
    </row>
    <row r="12" spans="1:21" ht="15.6" x14ac:dyDescent="0.3">
      <c r="A12" s="18" t="s">
        <v>168</v>
      </c>
      <c r="B12" s="21">
        <v>94</v>
      </c>
      <c r="C12" s="21">
        <v>3</v>
      </c>
      <c r="D12" s="21">
        <v>37</v>
      </c>
      <c r="E12" s="19">
        <f t="shared" si="0"/>
        <v>44.666666666666664</v>
      </c>
      <c r="F12" s="19">
        <f t="shared" si="1"/>
        <v>3</v>
      </c>
      <c r="G12" s="19">
        <f t="shared" si="2"/>
        <v>4</v>
      </c>
      <c r="H12" s="19">
        <f t="shared" si="3"/>
        <v>0</v>
      </c>
      <c r="I12" s="19">
        <f t="shared" si="15"/>
        <v>94</v>
      </c>
      <c r="J12" s="19" t="str">
        <f t="shared" si="4"/>
        <v>NO MATCH</v>
      </c>
      <c r="K12" s="19">
        <f t="shared" si="5"/>
        <v>94</v>
      </c>
      <c r="L12" s="19">
        <f t="shared" si="6"/>
        <v>3</v>
      </c>
      <c r="M12" s="20" t="str">
        <f t="shared" si="7"/>
        <v>MEHUL</v>
      </c>
      <c r="N12" s="20" t="str">
        <f t="shared" si="8"/>
        <v>mehul</v>
      </c>
      <c r="O12" s="20" t="str">
        <f t="shared" si="9"/>
        <v>MEHUL</v>
      </c>
      <c r="P12" s="19">
        <f t="shared" ca="1" si="10"/>
        <v>0.72209699166294605</v>
      </c>
      <c r="Q12" s="20" t="str">
        <f t="shared" si="11"/>
        <v>EHUL</v>
      </c>
      <c r="R12" s="20" t="str">
        <f t="shared" si="12"/>
        <v>MEH</v>
      </c>
      <c r="S12" s="20">
        <f t="shared" si="13"/>
        <v>37</v>
      </c>
      <c r="T12" s="20" t="str">
        <f t="shared" si="14"/>
        <v>MEHUL 44.6666666666667</v>
      </c>
      <c r="U12" s="22"/>
    </row>
    <row r="13" spans="1:21" ht="15.6" x14ac:dyDescent="0.3">
      <c r="A13" s="18" t="s">
        <v>169</v>
      </c>
      <c r="B13" s="21">
        <v>62</v>
      </c>
      <c r="C13" s="21">
        <v>62</v>
      </c>
      <c r="D13" s="21">
        <v>76</v>
      </c>
      <c r="E13" s="19">
        <f t="shared" si="0"/>
        <v>66.666666666666671</v>
      </c>
      <c r="F13" s="19">
        <f t="shared" si="1"/>
        <v>3</v>
      </c>
      <c r="G13" s="19">
        <f t="shared" si="2"/>
        <v>4</v>
      </c>
      <c r="H13" s="19">
        <f t="shared" si="3"/>
        <v>0</v>
      </c>
      <c r="I13" s="19">
        <f t="shared" si="15"/>
        <v>62</v>
      </c>
      <c r="J13" s="19" t="str">
        <f t="shared" si="4"/>
        <v>MATCH</v>
      </c>
      <c r="K13" s="19">
        <f t="shared" si="5"/>
        <v>76</v>
      </c>
      <c r="L13" s="19">
        <f t="shared" si="6"/>
        <v>62</v>
      </c>
      <c r="M13" s="20" t="str">
        <f t="shared" si="7"/>
        <v>SALMAN</v>
      </c>
      <c r="N13" s="20" t="str">
        <f t="shared" si="8"/>
        <v>salman</v>
      </c>
      <c r="O13" s="20" t="str">
        <f t="shared" si="9"/>
        <v>SALMAN</v>
      </c>
      <c r="P13" s="19">
        <f t="shared" ca="1" si="10"/>
        <v>0.11385715039965827</v>
      </c>
      <c r="Q13" s="20" t="str">
        <f t="shared" si="11"/>
        <v>LMAN</v>
      </c>
      <c r="R13" s="20" t="str">
        <f t="shared" si="12"/>
        <v>SAL</v>
      </c>
      <c r="S13" s="20">
        <f t="shared" si="13"/>
        <v>62</v>
      </c>
      <c r="T13" s="20" t="str">
        <f t="shared" si="14"/>
        <v>SALMAN 66.6666666666667</v>
      </c>
      <c r="U13" s="22"/>
    </row>
    <row r="14" spans="1:21" ht="15.6" x14ac:dyDescent="0.3">
      <c r="A14" s="18" t="s">
        <v>170</v>
      </c>
      <c r="B14" s="21">
        <v>26</v>
      </c>
      <c r="C14" s="21">
        <v>10</v>
      </c>
      <c r="D14" s="21">
        <v>43</v>
      </c>
      <c r="E14" s="19">
        <f t="shared" si="0"/>
        <v>26.333333333333332</v>
      </c>
      <c r="F14" s="19">
        <f t="shared" si="1"/>
        <v>3</v>
      </c>
      <c r="G14" s="19">
        <f t="shared" si="2"/>
        <v>4</v>
      </c>
      <c r="H14" s="19">
        <f t="shared" si="3"/>
        <v>0</v>
      </c>
      <c r="I14" s="19">
        <f t="shared" si="15"/>
        <v>26</v>
      </c>
      <c r="J14" s="19" t="str">
        <f t="shared" si="4"/>
        <v>NO MATCH</v>
      </c>
      <c r="K14" s="19">
        <f t="shared" si="5"/>
        <v>43</v>
      </c>
      <c r="L14" s="19">
        <f t="shared" si="6"/>
        <v>10</v>
      </c>
      <c r="M14" s="20" t="str">
        <f t="shared" si="7"/>
        <v>SHARUKH</v>
      </c>
      <c r="N14" s="20" t="str">
        <f t="shared" si="8"/>
        <v>sharukh</v>
      </c>
      <c r="O14" s="20" t="str">
        <f t="shared" si="9"/>
        <v>SHARUKH</v>
      </c>
      <c r="P14" s="19">
        <f t="shared" ca="1" si="10"/>
        <v>0.69610786872951447</v>
      </c>
      <c r="Q14" s="20" t="str">
        <f t="shared" si="11"/>
        <v>RUKH</v>
      </c>
      <c r="R14" s="20" t="str">
        <f t="shared" si="12"/>
        <v>SHA</v>
      </c>
      <c r="S14" s="20">
        <f t="shared" si="13"/>
        <v>26</v>
      </c>
      <c r="T14" s="20" t="str">
        <f t="shared" si="14"/>
        <v>SHARUKH 26.3333333333333</v>
      </c>
      <c r="U14" s="22"/>
    </row>
    <row r="15" spans="1:21" ht="15.6" x14ac:dyDescent="0.3">
      <c r="A15" s="18" t="s">
        <v>171</v>
      </c>
      <c r="B15" s="21">
        <v>58</v>
      </c>
      <c r="C15" s="21">
        <v>62</v>
      </c>
      <c r="D15" s="21">
        <v>22</v>
      </c>
      <c r="E15" s="19">
        <f t="shared" si="0"/>
        <v>47.333333333333336</v>
      </c>
      <c r="F15" s="19">
        <f t="shared" si="1"/>
        <v>3</v>
      </c>
      <c r="G15" s="19">
        <f t="shared" si="2"/>
        <v>4</v>
      </c>
      <c r="H15" s="19">
        <f t="shared" si="3"/>
        <v>0</v>
      </c>
      <c r="I15" s="19">
        <f t="shared" si="15"/>
        <v>58</v>
      </c>
      <c r="J15" s="19" t="str">
        <f t="shared" si="4"/>
        <v>NO MATCH</v>
      </c>
      <c r="K15" s="19">
        <f t="shared" si="5"/>
        <v>62</v>
      </c>
      <c r="L15" s="19">
        <f t="shared" si="6"/>
        <v>22</v>
      </c>
      <c r="M15" s="20" t="str">
        <f t="shared" si="7"/>
        <v>AMMIR</v>
      </c>
      <c r="N15" s="20" t="str">
        <f t="shared" si="8"/>
        <v>ammir</v>
      </c>
      <c r="O15" s="20" t="str">
        <f t="shared" si="9"/>
        <v>AMMIR</v>
      </c>
      <c r="P15" s="19">
        <f t="shared" ca="1" si="10"/>
        <v>8.8654737254320604E-2</v>
      </c>
      <c r="Q15" s="20" t="str">
        <f t="shared" si="11"/>
        <v>MMIR</v>
      </c>
      <c r="R15" s="20" t="str">
        <f t="shared" si="12"/>
        <v>AMM</v>
      </c>
      <c r="S15" s="20">
        <f t="shared" si="13"/>
        <v>58</v>
      </c>
      <c r="T15" s="20" t="str">
        <f t="shared" si="14"/>
        <v>AMMIR 47.3333333333333</v>
      </c>
      <c r="U15" s="22"/>
    </row>
    <row r="16" spans="1:21" ht="15.6" x14ac:dyDescent="0.3">
      <c r="A16" s="18" t="s">
        <v>211</v>
      </c>
      <c r="B16" s="21">
        <v>13</v>
      </c>
      <c r="C16" s="21">
        <v>5</v>
      </c>
      <c r="D16" s="21">
        <v>37</v>
      </c>
      <c r="E16" s="19">
        <f t="shared" si="0"/>
        <v>18.333333333333332</v>
      </c>
      <c r="F16" s="19">
        <f t="shared" si="1"/>
        <v>3</v>
      </c>
      <c r="G16" s="19">
        <f t="shared" si="2"/>
        <v>4</v>
      </c>
      <c r="H16" s="19">
        <f t="shared" si="3"/>
        <v>0</v>
      </c>
      <c r="I16" s="19">
        <f t="shared" si="15"/>
        <v>13</v>
      </c>
      <c r="J16" s="19" t="str">
        <f t="shared" si="4"/>
        <v>NO MATCH</v>
      </c>
      <c r="K16" s="19">
        <f t="shared" si="5"/>
        <v>37</v>
      </c>
      <c r="L16" s="19">
        <f t="shared" si="6"/>
        <v>5</v>
      </c>
      <c r="M16" s="20" t="str">
        <f t="shared" si="7"/>
        <v>RAJNI S</v>
      </c>
      <c r="N16" s="20" t="str">
        <f t="shared" si="8"/>
        <v>rajni s</v>
      </c>
      <c r="O16" s="20" t="str">
        <f t="shared" si="9"/>
        <v>RAJNI S</v>
      </c>
      <c r="P16" s="19">
        <f t="shared" ca="1" si="10"/>
        <v>3.1903210039706198E-2</v>
      </c>
      <c r="Q16" s="20" t="str">
        <f t="shared" si="11"/>
        <v>NI S</v>
      </c>
      <c r="R16" s="20" t="str">
        <f t="shared" si="12"/>
        <v>RAJ</v>
      </c>
      <c r="S16" s="20">
        <f t="shared" si="13"/>
        <v>13</v>
      </c>
      <c r="T16" s="20" t="str">
        <f t="shared" si="14"/>
        <v>RAJNI S 18.3333333333333</v>
      </c>
      <c r="U16" s="22"/>
    </row>
    <row r="17" spans="1:21" ht="15.6" x14ac:dyDescent="0.3">
      <c r="A17" s="18" t="s">
        <v>173</v>
      </c>
      <c r="B17" s="21">
        <v>80</v>
      </c>
      <c r="C17" s="21">
        <v>47</v>
      </c>
      <c r="D17" s="21">
        <v>28</v>
      </c>
      <c r="E17" s="19">
        <f t="shared" si="0"/>
        <v>51.666666666666664</v>
      </c>
      <c r="F17" s="19">
        <f t="shared" si="1"/>
        <v>3</v>
      </c>
      <c r="G17" s="19">
        <f t="shared" si="2"/>
        <v>4</v>
      </c>
      <c r="H17" s="19">
        <f t="shared" si="3"/>
        <v>0</v>
      </c>
      <c r="I17" s="19">
        <f t="shared" si="15"/>
        <v>80</v>
      </c>
      <c r="J17" s="19" t="str">
        <f t="shared" si="4"/>
        <v>NO MATCH</v>
      </c>
      <c r="K17" s="19">
        <f t="shared" si="5"/>
        <v>80</v>
      </c>
      <c r="L17" s="19">
        <f t="shared" si="6"/>
        <v>28</v>
      </c>
      <c r="M17" s="20" t="str">
        <f t="shared" si="7"/>
        <v>RITIK</v>
      </c>
      <c r="N17" s="20" t="str">
        <f t="shared" si="8"/>
        <v>ritik</v>
      </c>
      <c r="O17" s="20" t="str">
        <f t="shared" si="9"/>
        <v>RITIK</v>
      </c>
      <c r="P17" s="19">
        <f t="shared" ca="1" si="10"/>
        <v>0.16165944740649707</v>
      </c>
      <c r="Q17" s="20" t="str">
        <f t="shared" si="11"/>
        <v>ITIK</v>
      </c>
      <c r="R17" s="20" t="str">
        <f t="shared" si="12"/>
        <v>RIT</v>
      </c>
      <c r="S17" s="20">
        <f t="shared" si="13"/>
        <v>47</v>
      </c>
      <c r="T17" s="20" t="str">
        <f t="shared" si="14"/>
        <v>RITIK 51.6666666666667</v>
      </c>
      <c r="U17" s="22"/>
    </row>
    <row r="18" spans="1:21" ht="15.6" x14ac:dyDescent="0.3">
      <c r="A18" s="18" t="s">
        <v>2</v>
      </c>
      <c r="B18" s="21">
        <v>37</v>
      </c>
      <c r="C18" s="21">
        <v>37</v>
      </c>
      <c r="D18" s="21">
        <v>20</v>
      </c>
      <c r="E18" s="19">
        <f t="shared" si="0"/>
        <v>31.333333333333332</v>
      </c>
      <c r="F18" s="19">
        <f t="shared" si="1"/>
        <v>3</v>
      </c>
      <c r="G18" s="19">
        <f t="shared" si="2"/>
        <v>4</v>
      </c>
      <c r="H18" s="19">
        <f t="shared" si="3"/>
        <v>0</v>
      </c>
      <c r="I18" s="19">
        <f t="shared" si="15"/>
        <v>37</v>
      </c>
      <c r="J18" s="19" t="str">
        <f t="shared" si="4"/>
        <v>MATCH</v>
      </c>
      <c r="K18" s="19">
        <f t="shared" si="5"/>
        <v>37</v>
      </c>
      <c r="L18" s="19">
        <f t="shared" si="6"/>
        <v>20</v>
      </c>
      <c r="M18" s="20" t="str">
        <f>UPPER(A18)</f>
        <v>AVINASH</v>
      </c>
      <c r="N18" s="20" t="str">
        <f t="shared" si="8"/>
        <v>avinash</v>
      </c>
      <c r="O18" s="20" t="str">
        <f t="shared" si="9"/>
        <v>avinash</v>
      </c>
      <c r="P18" s="19">
        <f t="shared" ca="1" si="10"/>
        <v>0.49006862381394722</v>
      </c>
      <c r="Q18" s="20" t="str">
        <f t="shared" si="11"/>
        <v>nash</v>
      </c>
      <c r="R18" s="20" t="str">
        <f t="shared" si="12"/>
        <v>avi</v>
      </c>
      <c r="S18" s="20">
        <f t="shared" si="13"/>
        <v>37</v>
      </c>
      <c r="T18" s="20" t="str">
        <f t="shared" si="14"/>
        <v>avinash 31.3333333333333</v>
      </c>
      <c r="U18" s="22"/>
    </row>
    <row r="19" spans="1:21" ht="15.6" x14ac:dyDescent="0.3">
      <c r="A19" s="18" t="s">
        <v>9</v>
      </c>
      <c r="B19" s="21">
        <v>8</v>
      </c>
      <c r="C19" s="21">
        <v>45</v>
      </c>
      <c r="D19" s="21">
        <v>43</v>
      </c>
      <c r="E19" s="19">
        <f t="shared" si="0"/>
        <v>32</v>
      </c>
      <c r="F19" s="19">
        <f t="shared" si="1"/>
        <v>3</v>
      </c>
      <c r="G19" s="19">
        <f t="shared" si="2"/>
        <v>4</v>
      </c>
      <c r="H19" s="19">
        <f t="shared" si="3"/>
        <v>0</v>
      </c>
      <c r="I19" s="19">
        <f t="shared" si="15"/>
        <v>8</v>
      </c>
      <c r="J19" s="19" t="str">
        <f t="shared" si="4"/>
        <v>NO MATCH</v>
      </c>
      <c r="K19" s="19">
        <f t="shared" si="5"/>
        <v>45</v>
      </c>
      <c r="L19" s="19">
        <f t="shared" si="6"/>
        <v>8</v>
      </c>
      <c r="M19" s="20" t="str">
        <f t="shared" si="7"/>
        <v>RIDDHI</v>
      </c>
      <c r="N19" s="20" t="str">
        <f t="shared" si="8"/>
        <v>riddhi</v>
      </c>
      <c r="O19" s="20" t="str">
        <f t="shared" si="9"/>
        <v>riddhi</v>
      </c>
      <c r="P19" s="19">
        <f t="shared" ca="1" si="10"/>
        <v>0.83073341432296122</v>
      </c>
      <c r="Q19" s="20" t="str">
        <f t="shared" si="11"/>
        <v>ddhi</v>
      </c>
      <c r="R19" s="20" t="str">
        <f t="shared" si="12"/>
        <v>rid</v>
      </c>
      <c r="S19" s="20">
        <f t="shared" si="13"/>
        <v>43</v>
      </c>
      <c r="T19" s="20" t="str">
        <f t="shared" si="14"/>
        <v>riddhi 32</v>
      </c>
      <c r="U19" s="22"/>
    </row>
    <row r="20" spans="1:21" ht="15.6" x14ac:dyDescent="0.3">
      <c r="A20" s="18" t="s">
        <v>10</v>
      </c>
      <c r="B20" s="21"/>
      <c r="C20" s="21">
        <v>37</v>
      </c>
      <c r="D20" s="21"/>
      <c r="E20" s="19">
        <f t="shared" si="0"/>
        <v>37</v>
      </c>
      <c r="F20" s="19">
        <f t="shared" si="1"/>
        <v>1</v>
      </c>
      <c r="G20" s="19">
        <f t="shared" si="2"/>
        <v>2</v>
      </c>
      <c r="H20" s="19">
        <f t="shared" si="3"/>
        <v>2</v>
      </c>
      <c r="I20" s="19">
        <f t="shared" si="15"/>
        <v>0</v>
      </c>
      <c r="J20" s="19" t="str">
        <f t="shared" si="4"/>
        <v>NO MATCH</v>
      </c>
      <c r="K20" s="19">
        <f t="shared" si="5"/>
        <v>37</v>
      </c>
      <c r="L20" s="19">
        <f t="shared" si="6"/>
        <v>37</v>
      </c>
      <c r="M20" s="20" t="str">
        <f t="shared" si="7"/>
        <v>PRITYA</v>
      </c>
      <c r="N20" s="20" t="str">
        <f t="shared" si="8"/>
        <v>pritya</v>
      </c>
      <c r="O20" s="20" t="str">
        <f t="shared" si="9"/>
        <v>pritya</v>
      </c>
      <c r="P20" s="19">
        <f t="shared" ca="1" si="10"/>
        <v>0.32050876424981456</v>
      </c>
      <c r="Q20" s="20" t="str">
        <f t="shared" si="11"/>
        <v>itya</v>
      </c>
      <c r="R20" s="20" t="str">
        <f t="shared" si="12"/>
        <v>pri</v>
      </c>
      <c r="S20" s="20">
        <f t="shared" si="13"/>
        <v>37</v>
      </c>
      <c r="T20" s="20" t="str">
        <f t="shared" si="14"/>
        <v>pritya 37</v>
      </c>
      <c r="U20" s="22"/>
    </row>
    <row r="21" spans="1:21" ht="15.6" x14ac:dyDescent="0.3">
      <c r="A21" s="18" t="s">
        <v>11</v>
      </c>
      <c r="B21" s="21">
        <v>95</v>
      </c>
      <c r="C21" s="21">
        <v>62</v>
      </c>
      <c r="D21" s="21">
        <v>13</v>
      </c>
      <c r="E21" s="19">
        <f t="shared" si="0"/>
        <v>56.666666666666664</v>
      </c>
      <c r="F21" s="19">
        <f t="shared" si="1"/>
        <v>3</v>
      </c>
      <c r="G21" s="19">
        <f t="shared" si="2"/>
        <v>4</v>
      </c>
      <c r="H21" s="19">
        <f t="shared" si="3"/>
        <v>0</v>
      </c>
      <c r="I21" s="19">
        <f t="shared" si="15"/>
        <v>95</v>
      </c>
      <c r="J21" s="19" t="str">
        <f t="shared" si="4"/>
        <v>NO MATCH</v>
      </c>
      <c r="K21" s="19">
        <f t="shared" si="5"/>
        <v>95</v>
      </c>
      <c r="L21" s="19">
        <f t="shared" si="6"/>
        <v>13</v>
      </c>
      <c r="M21" s="20" t="str">
        <f t="shared" si="7"/>
        <v>UMANG</v>
      </c>
      <c r="N21" s="20" t="str">
        <f t="shared" si="8"/>
        <v>umang</v>
      </c>
      <c r="O21" s="20" t="str">
        <f t="shared" si="9"/>
        <v>umang</v>
      </c>
      <c r="P21" s="19">
        <f t="shared" ca="1" si="10"/>
        <v>0.85737520612783125</v>
      </c>
      <c r="Q21" s="20" t="str">
        <f t="shared" si="11"/>
        <v>mang</v>
      </c>
      <c r="R21" s="20" t="str">
        <f t="shared" si="12"/>
        <v>uma</v>
      </c>
      <c r="S21" s="20">
        <f t="shared" si="13"/>
        <v>62</v>
      </c>
      <c r="T21" s="20" t="str">
        <f t="shared" si="14"/>
        <v>umang 56.6666666666667</v>
      </c>
      <c r="U21" s="22"/>
    </row>
    <row r="22" spans="1:21" ht="15.6" x14ac:dyDescent="0.3">
      <c r="A22" s="18" t="s">
        <v>12</v>
      </c>
      <c r="B22" s="21">
        <v>86</v>
      </c>
      <c r="C22" s="21">
        <v>12</v>
      </c>
      <c r="D22" s="21">
        <v>91</v>
      </c>
      <c r="E22" s="19">
        <f t="shared" si="0"/>
        <v>63</v>
      </c>
      <c r="F22" s="19">
        <f t="shared" si="1"/>
        <v>3</v>
      </c>
      <c r="G22" s="19">
        <f t="shared" si="2"/>
        <v>4</v>
      </c>
      <c r="H22" s="19">
        <f t="shared" si="3"/>
        <v>0</v>
      </c>
      <c r="I22" s="19" t="e">
        <f t="shared" si="15"/>
        <v>#N/A</v>
      </c>
      <c r="J22" s="19" t="str">
        <f t="shared" si="4"/>
        <v>NO MATCH</v>
      </c>
      <c r="K22" s="19">
        <f t="shared" si="5"/>
        <v>91</v>
      </c>
      <c r="L22" s="19">
        <f t="shared" si="6"/>
        <v>12</v>
      </c>
      <c r="M22" s="20" t="str">
        <f t="shared" si="7"/>
        <v>DEEP</v>
      </c>
      <c r="N22" s="20" t="str">
        <f t="shared" si="8"/>
        <v>deep</v>
      </c>
      <c r="O22" s="20" t="str">
        <f t="shared" si="9"/>
        <v>deep</v>
      </c>
      <c r="P22" s="19">
        <f t="shared" ca="1" si="10"/>
        <v>0.84810428546040573</v>
      </c>
      <c r="Q22" s="20" t="str">
        <f t="shared" si="11"/>
        <v>deep</v>
      </c>
      <c r="R22" s="20" t="str">
        <f t="shared" si="12"/>
        <v>dee</v>
      </c>
      <c r="S22" s="20">
        <f t="shared" si="13"/>
        <v>86</v>
      </c>
      <c r="T22" s="20" t="str">
        <f t="shared" si="14"/>
        <v>deep 63</v>
      </c>
      <c r="U22" s="22"/>
    </row>
    <row r="23" spans="1:21" ht="15.6" x14ac:dyDescent="0.3">
      <c r="A23" s="18" t="s">
        <v>6</v>
      </c>
      <c r="B23" s="21">
        <v>20</v>
      </c>
      <c r="C23" s="21">
        <v>47</v>
      </c>
      <c r="D23" s="21">
        <v>34</v>
      </c>
      <c r="E23" s="19">
        <f t="shared" si="0"/>
        <v>33.666666666666664</v>
      </c>
      <c r="F23" s="19">
        <f t="shared" si="1"/>
        <v>3</v>
      </c>
      <c r="G23" s="19">
        <f t="shared" si="2"/>
        <v>4</v>
      </c>
      <c r="H23" s="19">
        <f t="shared" si="3"/>
        <v>0</v>
      </c>
      <c r="I23" s="19">
        <f t="shared" si="15"/>
        <v>20</v>
      </c>
      <c r="J23" s="19" t="str">
        <f t="shared" si="4"/>
        <v>NO MATCH</v>
      </c>
      <c r="K23" s="19">
        <f t="shared" si="5"/>
        <v>47</v>
      </c>
      <c r="L23" s="19">
        <f t="shared" si="6"/>
        <v>20</v>
      </c>
      <c r="M23" s="20" t="str">
        <f t="shared" si="7"/>
        <v>JAYDEEP</v>
      </c>
      <c r="N23" s="20" t="str">
        <f t="shared" si="8"/>
        <v>jaydeep</v>
      </c>
      <c r="O23" s="20" t="str">
        <f t="shared" si="9"/>
        <v>jaydeep</v>
      </c>
      <c r="P23" s="19">
        <f t="shared" ca="1" si="10"/>
        <v>0.11974980730096307</v>
      </c>
      <c r="Q23" s="20" t="str">
        <f t="shared" si="11"/>
        <v>deep</v>
      </c>
      <c r="R23" s="20" t="str">
        <f t="shared" si="12"/>
        <v>jay</v>
      </c>
      <c r="S23" s="20">
        <f t="shared" si="13"/>
        <v>34</v>
      </c>
      <c r="T23" s="20" t="str">
        <f t="shared" si="14"/>
        <v>jaydeep 33.6666666666667</v>
      </c>
      <c r="U23" s="22"/>
    </row>
    <row r="24" spans="1:21" ht="15.6" x14ac:dyDescent="0.3">
      <c r="A24" s="18" t="s">
        <v>2</v>
      </c>
      <c r="B24" s="21">
        <v>9</v>
      </c>
      <c r="C24" s="21">
        <v>31</v>
      </c>
      <c r="D24" s="21">
        <v>34</v>
      </c>
      <c r="E24" s="19">
        <f t="shared" si="0"/>
        <v>24.666666666666668</v>
      </c>
      <c r="F24" s="19">
        <f t="shared" si="1"/>
        <v>3</v>
      </c>
      <c r="G24" s="19">
        <f t="shared" si="2"/>
        <v>4</v>
      </c>
      <c r="H24" s="19">
        <f t="shared" si="3"/>
        <v>0</v>
      </c>
      <c r="I24" s="19">
        <f t="shared" si="15"/>
        <v>9</v>
      </c>
      <c r="J24" s="19" t="str">
        <f t="shared" si="4"/>
        <v>NO MATCH</v>
      </c>
      <c r="K24" s="19">
        <f t="shared" si="5"/>
        <v>34</v>
      </c>
      <c r="L24" s="19">
        <f t="shared" si="6"/>
        <v>9</v>
      </c>
      <c r="M24" s="20" t="str">
        <f t="shared" si="7"/>
        <v>AVINASH</v>
      </c>
      <c r="N24" s="20" t="str">
        <f t="shared" si="8"/>
        <v>avinash</v>
      </c>
      <c r="O24" s="20" t="str">
        <f t="shared" si="9"/>
        <v>avinash</v>
      </c>
      <c r="P24" s="19">
        <f t="shared" ca="1" si="10"/>
        <v>6.6245015393195716E-2</v>
      </c>
      <c r="Q24" s="20" t="str">
        <f t="shared" si="11"/>
        <v>nash</v>
      </c>
      <c r="R24" s="20" t="str">
        <f t="shared" si="12"/>
        <v>avi</v>
      </c>
      <c r="S24" s="20">
        <f t="shared" si="13"/>
        <v>31</v>
      </c>
      <c r="T24" s="20" t="str">
        <f t="shared" si="14"/>
        <v>avinash 24.6666666666667</v>
      </c>
      <c r="U24" s="22"/>
    </row>
    <row r="25" spans="1:21" ht="15.6" x14ac:dyDescent="0.3">
      <c r="A25" s="18" t="s">
        <v>13</v>
      </c>
      <c r="B25" s="21">
        <v>91</v>
      </c>
      <c r="C25" s="21">
        <v>57</v>
      </c>
      <c r="D25" s="21">
        <v>53</v>
      </c>
      <c r="E25" s="19">
        <f t="shared" si="0"/>
        <v>67</v>
      </c>
      <c r="F25" s="19">
        <f t="shared" si="1"/>
        <v>3</v>
      </c>
      <c r="G25" s="19">
        <f t="shared" si="2"/>
        <v>4</v>
      </c>
      <c r="H25" s="19">
        <f t="shared" si="3"/>
        <v>0</v>
      </c>
      <c r="I25" s="19">
        <f t="shared" si="15"/>
        <v>91</v>
      </c>
      <c r="J25" s="19" t="str">
        <f t="shared" si="4"/>
        <v>NO MATCH</v>
      </c>
      <c r="K25" s="19">
        <f t="shared" si="5"/>
        <v>91</v>
      </c>
      <c r="L25" s="19">
        <f t="shared" si="6"/>
        <v>53</v>
      </c>
      <c r="M25" s="20" t="str">
        <f t="shared" si="7"/>
        <v>VISHAL</v>
      </c>
      <c r="N25" s="20" t="str">
        <f t="shared" si="8"/>
        <v>vishal</v>
      </c>
      <c r="O25" s="20" t="str">
        <f t="shared" si="9"/>
        <v>vishal</v>
      </c>
      <c r="P25" s="19">
        <f t="shared" ca="1" si="10"/>
        <v>0.38434142210939548</v>
      </c>
      <c r="Q25" s="20" t="str">
        <f t="shared" si="11"/>
        <v>shal</v>
      </c>
      <c r="R25" s="20" t="str">
        <f t="shared" si="12"/>
        <v>vis</v>
      </c>
      <c r="S25" s="20">
        <f t="shared" si="13"/>
        <v>57</v>
      </c>
      <c r="T25" s="20" t="str">
        <f t="shared" si="14"/>
        <v>vishal 67</v>
      </c>
      <c r="U25" s="22"/>
    </row>
    <row r="26" spans="1:21" ht="15.6" x14ac:dyDescent="0.3">
      <c r="A26" s="18" t="s">
        <v>14</v>
      </c>
      <c r="B26" s="21">
        <v>53</v>
      </c>
      <c r="C26" s="21">
        <v>16</v>
      </c>
      <c r="D26" s="21">
        <v>68</v>
      </c>
      <c r="E26" s="19">
        <f t="shared" si="0"/>
        <v>45.666666666666664</v>
      </c>
      <c r="F26" s="19">
        <f t="shared" si="1"/>
        <v>3</v>
      </c>
      <c r="G26" s="19">
        <f t="shared" si="2"/>
        <v>4</v>
      </c>
      <c r="H26" s="19">
        <f t="shared" si="3"/>
        <v>0</v>
      </c>
      <c r="I26" s="19">
        <f t="shared" si="15"/>
        <v>53</v>
      </c>
      <c r="J26" s="19" t="str">
        <f t="shared" si="4"/>
        <v>NO MATCH</v>
      </c>
      <c r="K26" s="19">
        <f t="shared" si="5"/>
        <v>68</v>
      </c>
      <c r="L26" s="19">
        <f t="shared" si="6"/>
        <v>16</v>
      </c>
      <c r="M26" s="20" t="str">
        <f t="shared" si="7"/>
        <v>NEHA</v>
      </c>
      <c r="N26" s="20" t="str">
        <f t="shared" si="8"/>
        <v>neha</v>
      </c>
      <c r="O26" s="20" t="str">
        <f t="shared" si="9"/>
        <v>neha</v>
      </c>
      <c r="P26" s="19">
        <f t="shared" ca="1" si="10"/>
        <v>0.24817650612040698</v>
      </c>
      <c r="Q26" s="20" t="str">
        <f t="shared" si="11"/>
        <v>neha</v>
      </c>
      <c r="R26" s="20" t="str">
        <f t="shared" si="12"/>
        <v>neh</v>
      </c>
      <c r="S26" s="20">
        <f t="shared" si="13"/>
        <v>53</v>
      </c>
      <c r="T26" s="20" t="str">
        <f t="shared" si="14"/>
        <v>neha 45.6666666666667</v>
      </c>
      <c r="U26" s="22"/>
    </row>
    <row r="27" spans="1:21" ht="15.6" x14ac:dyDescent="0.3">
      <c r="A27" s="18" t="s">
        <v>15</v>
      </c>
      <c r="B27" s="21">
        <v>12</v>
      </c>
      <c r="C27" s="21"/>
      <c r="D27" s="21">
        <v>64</v>
      </c>
      <c r="E27" s="19">
        <f t="shared" si="0"/>
        <v>38</v>
      </c>
      <c r="F27" s="19">
        <f t="shared" si="1"/>
        <v>2</v>
      </c>
      <c r="G27" s="19">
        <f t="shared" si="2"/>
        <v>3</v>
      </c>
      <c r="H27" s="19">
        <f t="shared" si="3"/>
        <v>1</v>
      </c>
      <c r="I27" s="19">
        <f t="shared" si="15"/>
        <v>12</v>
      </c>
      <c r="J27" s="19" t="str">
        <f t="shared" si="4"/>
        <v>NO MATCH</v>
      </c>
      <c r="K27" s="19">
        <f t="shared" si="5"/>
        <v>64</v>
      </c>
      <c r="L27" s="19">
        <f t="shared" si="6"/>
        <v>12</v>
      </c>
      <c r="M27" s="20" t="str">
        <f t="shared" si="7"/>
        <v>ANISH</v>
      </c>
      <c r="N27" s="20" t="str">
        <f t="shared" si="8"/>
        <v>anish</v>
      </c>
      <c r="O27" s="20" t="str">
        <f t="shared" si="9"/>
        <v>anish</v>
      </c>
      <c r="P27" s="19">
        <f t="shared" ca="1" si="10"/>
        <v>0.39467124721405566</v>
      </c>
      <c r="Q27" s="20" t="str">
        <f t="shared" si="11"/>
        <v>nish</v>
      </c>
      <c r="R27" s="20" t="str">
        <f t="shared" si="12"/>
        <v>ani</v>
      </c>
      <c r="S27" s="20">
        <f t="shared" si="13"/>
        <v>38</v>
      </c>
      <c r="T27" s="20" t="str">
        <f t="shared" si="14"/>
        <v>anish 38</v>
      </c>
      <c r="U27" s="22"/>
    </row>
    <row r="28" spans="1:21" ht="15.6" x14ac:dyDescent="0.3">
      <c r="A28" s="18" t="s">
        <v>16</v>
      </c>
      <c r="B28" s="21">
        <v>68</v>
      </c>
      <c r="C28" s="21">
        <v>63</v>
      </c>
      <c r="D28" s="21">
        <v>94</v>
      </c>
      <c r="E28" s="19">
        <f t="shared" si="0"/>
        <v>75</v>
      </c>
      <c r="F28" s="19">
        <f t="shared" si="1"/>
        <v>3</v>
      </c>
      <c r="G28" s="19">
        <f t="shared" si="2"/>
        <v>4</v>
      </c>
      <c r="H28" s="19">
        <f t="shared" si="3"/>
        <v>0</v>
      </c>
      <c r="I28" s="19">
        <f t="shared" si="15"/>
        <v>68</v>
      </c>
      <c r="J28" s="19" t="str">
        <f t="shared" si="4"/>
        <v>NO MATCH</v>
      </c>
      <c r="K28" s="19">
        <f t="shared" si="5"/>
        <v>94</v>
      </c>
      <c r="L28" s="19">
        <f t="shared" si="6"/>
        <v>63</v>
      </c>
      <c r="M28" s="20" t="str">
        <f t="shared" si="7"/>
        <v>PARTH</v>
      </c>
      <c r="N28" s="20" t="str">
        <f t="shared" si="8"/>
        <v>parth</v>
      </c>
      <c r="O28" s="20" t="str">
        <f t="shared" si="9"/>
        <v>parth</v>
      </c>
      <c r="P28" s="19">
        <f t="shared" ca="1" si="10"/>
        <v>0.87522077491803885</v>
      </c>
      <c r="Q28" s="20" t="str">
        <f t="shared" si="11"/>
        <v>arth</v>
      </c>
      <c r="R28" s="20" t="str">
        <f t="shared" si="12"/>
        <v>par</v>
      </c>
      <c r="S28" s="20">
        <f t="shared" si="13"/>
        <v>68</v>
      </c>
      <c r="T28" s="20" t="str">
        <f t="shared" si="14"/>
        <v>parth 75</v>
      </c>
      <c r="U28" s="22"/>
    </row>
    <row r="29" spans="1:21" ht="15.6" x14ac:dyDescent="0.3">
      <c r="A29" s="18" t="s">
        <v>17</v>
      </c>
      <c r="B29" s="21">
        <v>28</v>
      </c>
      <c r="C29" s="21">
        <v>20</v>
      </c>
      <c r="D29" s="21">
        <v>11</v>
      </c>
      <c r="E29" s="19">
        <f t="shared" si="0"/>
        <v>19.666666666666668</v>
      </c>
      <c r="F29" s="19">
        <f t="shared" si="1"/>
        <v>3</v>
      </c>
      <c r="G29" s="19">
        <f t="shared" si="2"/>
        <v>4</v>
      </c>
      <c r="H29" s="19">
        <f t="shared" si="3"/>
        <v>0</v>
      </c>
      <c r="I29" s="19">
        <f t="shared" si="15"/>
        <v>28</v>
      </c>
      <c r="J29" s="19" t="str">
        <f t="shared" si="4"/>
        <v>NO MATCH</v>
      </c>
      <c r="K29" s="19">
        <f t="shared" si="5"/>
        <v>28</v>
      </c>
      <c r="L29" s="19">
        <f t="shared" si="6"/>
        <v>11</v>
      </c>
      <c r="M29" s="20" t="str">
        <f t="shared" si="7"/>
        <v>TANYA</v>
      </c>
      <c r="N29" s="20" t="str">
        <f t="shared" si="8"/>
        <v>tanya</v>
      </c>
      <c r="O29" s="20" t="str">
        <f t="shared" si="9"/>
        <v>tanya</v>
      </c>
      <c r="P29" s="19">
        <f t="shared" ca="1" si="10"/>
        <v>0.80271980101389484</v>
      </c>
      <c r="Q29" s="20" t="str">
        <f t="shared" si="11"/>
        <v>anya</v>
      </c>
      <c r="R29" s="20" t="str">
        <f t="shared" si="12"/>
        <v>tan</v>
      </c>
      <c r="S29" s="20">
        <f t="shared" si="13"/>
        <v>20</v>
      </c>
      <c r="T29" s="20" t="str">
        <f t="shared" si="14"/>
        <v>tanya 19.6666666666667</v>
      </c>
      <c r="U29" s="22"/>
    </row>
    <row r="30" spans="1:21" ht="15.6" x14ac:dyDescent="0.3">
      <c r="A30" s="18" t="s">
        <v>18</v>
      </c>
      <c r="B30" s="21">
        <v>81</v>
      </c>
      <c r="C30" s="21">
        <v>100</v>
      </c>
      <c r="D30" s="21">
        <v>6</v>
      </c>
      <c r="E30" s="19">
        <f t="shared" si="0"/>
        <v>62.333333333333336</v>
      </c>
      <c r="F30" s="19">
        <f t="shared" si="1"/>
        <v>3</v>
      </c>
      <c r="G30" s="19">
        <f t="shared" si="2"/>
        <v>4</v>
      </c>
      <c r="H30" s="19">
        <f t="shared" si="3"/>
        <v>0</v>
      </c>
      <c r="I30" s="19">
        <f t="shared" si="15"/>
        <v>81</v>
      </c>
      <c r="J30" s="19" t="str">
        <f t="shared" si="4"/>
        <v>NO MATCH</v>
      </c>
      <c r="K30" s="19">
        <f t="shared" si="5"/>
        <v>100</v>
      </c>
      <c r="L30" s="19">
        <f t="shared" si="6"/>
        <v>6</v>
      </c>
      <c r="M30" s="20" t="str">
        <f t="shared" si="7"/>
        <v>RAHUL</v>
      </c>
      <c r="N30" s="20" t="str">
        <f t="shared" si="8"/>
        <v>rahul</v>
      </c>
      <c r="O30" s="20" t="str">
        <f t="shared" si="9"/>
        <v>rahul</v>
      </c>
      <c r="P30" s="19">
        <f t="shared" ca="1" si="10"/>
        <v>0.88142783569880911</v>
      </c>
      <c r="Q30" s="20" t="str">
        <f t="shared" si="11"/>
        <v>ahul</v>
      </c>
      <c r="R30" s="20" t="str">
        <f t="shared" si="12"/>
        <v>rah</v>
      </c>
      <c r="S30" s="20">
        <f t="shared" si="13"/>
        <v>81</v>
      </c>
      <c r="T30" s="20" t="str">
        <f t="shared" si="14"/>
        <v>rahul 62.3333333333333</v>
      </c>
      <c r="U30" s="22"/>
    </row>
    <row r="31" spans="1:21" ht="15.6" x14ac:dyDescent="0.3">
      <c r="A31" s="18" t="s">
        <v>19</v>
      </c>
      <c r="B31" s="21">
        <v>55</v>
      </c>
      <c r="C31" s="21">
        <v>55</v>
      </c>
      <c r="D31" s="21">
        <v>57</v>
      </c>
      <c r="E31" s="19">
        <f t="shared" si="0"/>
        <v>55.666666666666664</v>
      </c>
      <c r="F31" s="19">
        <f t="shared" si="1"/>
        <v>3</v>
      </c>
      <c r="G31" s="19">
        <f t="shared" si="2"/>
        <v>4</v>
      </c>
      <c r="H31" s="19">
        <f t="shared" si="3"/>
        <v>0</v>
      </c>
      <c r="I31" s="19">
        <f t="shared" si="15"/>
        <v>55</v>
      </c>
      <c r="J31" s="19" t="str">
        <f t="shared" si="4"/>
        <v>MATCH</v>
      </c>
      <c r="K31" s="19">
        <f t="shared" si="5"/>
        <v>57</v>
      </c>
      <c r="L31" s="19">
        <f t="shared" si="6"/>
        <v>55</v>
      </c>
      <c r="M31" s="20" t="str">
        <f t="shared" si="7"/>
        <v>AJAL</v>
      </c>
      <c r="N31" s="20" t="str">
        <f t="shared" si="8"/>
        <v>ajal</v>
      </c>
      <c r="O31" s="20" t="str">
        <f t="shared" si="9"/>
        <v>ajal</v>
      </c>
      <c r="P31" s="19">
        <f t="shared" ca="1" si="10"/>
        <v>0.49129150288902057</v>
      </c>
      <c r="Q31" s="20" t="str">
        <f t="shared" si="11"/>
        <v>ajal</v>
      </c>
      <c r="R31" s="20" t="str">
        <f t="shared" si="12"/>
        <v>aja</v>
      </c>
      <c r="S31" s="20">
        <f t="shared" si="13"/>
        <v>55</v>
      </c>
      <c r="T31" s="20" t="str">
        <f t="shared" si="14"/>
        <v>ajal 55.6666666666667</v>
      </c>
      <c r="U31" s="22"/>
    </row>
    <row r="32" spans="1:21" ht="15.6" x14ac:dyDescent="0.3">
      <c r="A32" s="18" t="s">
        <v>20</v>
      </c>
      <c r="B32" s="21">
        <v>89</v>
      </c>
      <c r="C32" s="21">
        <v>57</v>
      </c>
      <c r="D32" s="21">
        <v>89</v>
      </c>
      <c r="E32" s="19">
        <f t="shared" si="0"/>
        <v>78.333333333333329</v>
      </c>
      <c r="F32" s="19">
        <f t="shared" si="1"/>
        <v>3</v>
      </c>
      <c r="G32" s="19">
        <f t="shared" si="2"/>
        <v>4</v>
      </c>
      <c r="H32" s="19">
        <f t="shared" si="3"/>
        <v>0</v>
      </c>
      <c r="I32" s="19">
        <f t="shared" si="15"/>
        <v>89</v>
      </c>
      <c r="J32" s="19" t="str">
        <f t="shared" si="4"/>
        <v>NO MATCH</v>
      </c>
      <c r="K32" s="19">
        <f t="shared" si="5"/>
        <v>89</v>
      </c>
      <c r="L32" s="19">
        <f t="shared" si="6"/>
        <v>57</v>
      </c>
      <c r="M32" s="20" t="str">
        <f t="shared" si="7"/>
        <v>ANJALI</v>
      </c>
      <c r="N32" s="20" t="str">
        <f t="shared" si="8"/>
        <v>anjali</v>
      </c>
      <c r="O32" s="20" t="str">
        <f t="shared" si="9"/>
        <v>anjali</v>
      </c>
      <c r="P32" s="19">
        <f t="shared" ca="1" si="10"/>
        <v>0.46720246166916435</v>
      </c>
      <c r="Q32" s="20" t="str">
        <f t="shared" si="11"/>
        <v>jali</v>
      </c>
      <c r="R32" s="20" t="str">
        <f t="shared" si="12"/>
        <v>anj</v>
      </c>
      <c r="S32" s="20">
        <f t="shared" si="13"/>
        <v>89</v>
      </c>
      <c r="T32" s="20" t="str">
        <f t="shared" si="14"/>
        <v>anjali 78.3333333333333</v>
      </c>
      <c r="U32" s="22"/>
    </row>
    <row r="33" spans="1:21" ht="15.6" x14ac:dyDescent="0.3">
      <c r="A33" s="18" t="s">
        <v>3</v>
      </c>
      <c r="B33" s="21">
        <v>13</v>
      </c>
      <c r="C33" s="21">
        <v>9</v>
      </c>
      <c r="D33" s="21">
        <v>40</v>
      </c>
      <c r="E33" s="19">
        <f t="shared" si="0"/>
        <v>20.666666666666668</v>
      </c>
      <c r="F33" s="19">
        <f t="shared" si="1"/>
        <v>3</v>
      </c>
      <c r="G33" s="19">
        <f t="shared" si="2"/>
        <v>4</v>
      </c>
      <c r="H33" s="19">
        <f t="shared" si="3"/>
        <v>0</v>
      </c>
      <c r="I33" s="19">
        <f t="shared" si="15"/>
        <v>13</v>
      </c>
      <c r="J33" s="19" t="str">
        <f t="shared" si="4"/>
        <v>NO MATCH</v>
      </c>
      <c r="K33" s="19">
        <f t="shared" si="5"/>
        <v>40</v>
      </c>
      <c r="L33" s="19">
        <f t="shared" si="6"/>
        <v>9</v>
      </c>
      <c r="M33" s="20" t="str">
        <f t="shared" si="7"/>
        <v>MEET</v>
      </c>
      <c r="N33" s="20" t="str">
        <f t="shared" si="8"/>
        <v>meet</v>
      </c>
      <c r="O33" s="20" t="str">
        <f t="shared" si="9"/>
        <v>meet</v>
      </c>
      <c r="P33" s="19">
        <f ca="1">RAND()</f>
        <v>0.46451662613146105</v>
      </c>
      <c r="Q33" s="20" t="str">
        <f t="shared" si="11"/>
        <v>meet</v>
      </c>
      <c r="R33" s="20" t="str">
        <f t="shared" si="12"/>
        <v>mee</v>
      </c>
      <c r="S33" s="20">
        <f t="shared" si="13"/>
        <v>13</v>
      </c>
      <c r="T33" s="20" t="str">
        <f t="shared" si="14"/>
        <v>meet 20.6666666666667</v>
      </c>
      <c r="U33" s="22"/>
    </row>
    <row r="34" spans="1:21" ht="15.6" x14ac:dyDescent="0.3">
      <c r="A34" s="18" t="s">
        <v>8</v>
      </c>
      <c r="B34" s="21">
        <v>16</v>
      </c>
      <c r="C34" s="21">
        <v>41</v>
      </c>
      <c r="D34" s="21">
        <v>29</v>
      </c>
      <c r="E34" s="19">
        <f t="shared" si="0"/>
        <v>28.666666666666668</v>
      </c>
      <c r="F34" s="19">
        <f t="shared" si="1"/>
        <v>3</v>
      </c>
      <c r="G34" s="19">
        <f t="shared" si="2"/>
        <v>4</v>
      </c>
      <c r="H34" s="19">
        <f t="shared" si="3"/>
        <v>0</v>
      </c>
      <c r="I34" s="19">
        <f t="shared" si="15"/>
        <v>16</v>
      </c>
      <c r="J34" s="19" t="str">
        <f t="shared" si="4"/>
        <v>NO MATCH</v>
      </c>
      <c r="K34" s="19">
        <f t="shared" si="5"/>
        <v>41</v>
      </c>
      <c r="L34" s="19">
        <f t="shared" si="6"/>
        <v>16</v>
      </c>
      <c r="M34" s="20" t="str">
        <f t="shared" si="7"/>
        <v>PRITI</v>
      </c>
      <c r="N34" s="20" t="str">
        <f t="shared" si="8"/>
        <v>priti</v>
      </c>
      <c r="O34" s="20" t="str">
        <f t="shared" si="9"/>
        <v>priti</v>
      </c>
      <c r="P34" s="19">
        <f t="shared" ca="1" si="10"/>
        <v>0.42773831097283987</v>
      </c>
      <c r="Q34" s="20" t="str">
        <f t="shared" si="11"/>
        <v>riti</v>
      </c>
      <c r="R34" s="20" t="str">
        <f t="shared" si="12"/>
        <v>pri</v>
      </c>
      <c r="S34" s="20">
        <f t="shared" si="13"/>
        <v>29</v>
      </c>
      <c r="T34" s="20" t="str">
        <f t="shared" si="14"/>
        <v>priti 28.6666666666667</v>
      </c>
      <c r="U34" s="22"/>
    </row>
    <row r="35" spans="1:21" ht="15.6" x14ac:dyDescent="0.3">
      <c r="A35" s="18" t="s">
        <v>21</v>
      </c>
      <c r="B35" s="21">
        <v>3</v>
      </c>
      <c r="C35" s="21"/>
      <c r="D35" s="21">
        <v>14</v>
      </c>
      <c r="E35" s="19">
        <f t="shared" si="0"/>
        <v>8.5</v>
      </c>
      <c r="F35" s="19">
        <f t="shared" si="1"/>
        <v>2</v>
      </c>
      <c r="G35" s="19">
        <f t="shared" si="2"/>
        <v>3</v>
      </c>
      <c r="H35" s="19">
        <f t="shared" si="3"/>
        <v>1</v>
      </c>
      <c r="I35" s="19">
        <f t="shared" si="15"/>
        <v>3</v>
      </c>
      <c r="J35" s="19" t="str">
        <f t="shared" si="4"/>
        <v>NO MATCH</v>
      </c>
      <c r="K35" s="19">
        <f t="shared" si="5"/>
        <v>14</v>
      </c>
      <c r="L35" s="19">
        <f t="shared" si="6"/>
        <v>3</v>
      </c>
      <c r="M35" s="20" t="str">
        <f t="shared" si="7"/>
        <v>RAMESH</v>
      </c>
      <c r="N35" s="20" t="str">
        <f t="shared" si="8"/>
        <v>ramesh</v>
      </c>
      <c r="O35" s="20" t="str">
        <f t="shared" si="9"/>
        <v>ramesh</v>
      </c>
      <c r="P35" s="19">
        <f t="shared" ca="1" si="10"/>
        <v>0.19484300130764975</v>
      </c>
      <c r="Q35" s="20" t="str">
        <f t="shared" si="11"/>
        <v>mesh</v>
      </c>
      <c r="R35" s="20" t="str">
        <f t="shared" si="12"/>
        <v>ram</v>
      </c>
      <c r="S35" s="20">
        <f t="shared" si="13"/>
        <v>8.5</v>
      </c>
      <c r="T35" s="20" t="str">
        <f t="shared" si="14"/>
        <v>ramesh 8.5</v>
      </c>
      <c r="U35" s="22"/>
    </row>
    <row r="36" spans="1:21" ht="15.6" x14ac:dyDescent="0.3">
      <c r="A36" s="18" t="s">
        <v>22</v>
      </c>
      <c r="B36" s="21">
        <v>89</v>
      </c>
      <c r="C36" s="21">
        <v>27</v>
      </c>
      <c r="D36" s="21">
        <v>10</v>
      </c>
      <c r="E36" s="19">
        <f t="shared" si="0"/>
        <v>42</v>
      </c>
      <c r="F36" s="19">
        <f t="shared" si="1"/>
        <v>3</v>
      </c>
      <c r="G36" s="19">
        <f t="shared" si="2"/>
        <v>4</v>
      </c>
      <c r="H36" s="19">
        <f t="shared" si="3"/>
        <v>0</v>
      </c>
      <c r="I36" s="19">
        <f t="shared" si="15"/>
        <v>89</v>
      </c>
      <c r="J36" s="19" t="str">
        <f t="shared" si="4"/>
        <v>NO MATCH</v>
      </c>
      <c r="K36" s="19">
        <f t="shared" si="5"/>
        <v>89</v>
      </c>
      <c r="L36" s="19">
        <f t="shared" si="6"/>
        <v>10</v>
      </c>
      <c r="M36" s="20" t="str">
        <f t="shared" si="7"/>
        <v>JAYESH</v>
      </c>
      <c r="N36" s="20" t="str">
        <f t="shared" si="8"/>
        <v>jayesh</v>
      </c>
      <c r="O36" s="20" t="str">
        <f t="shared" si="9"/>
        <v>jayesh</v>
      </c>
      <c r="P36" s="19">
        <f t="shared" ca="1" si="10"/>
        <v>0.56680436760719266</v>
      </c>
      <c r="Q36" s="20" t="str">
        <f t="shared" si="11"/>
        <v>yesh</v>
      </c>
      <c r="R36" s="20" t="str">
        <f t="shared" si="12"/>
        <v>jay</v>
      </c>
      <c r="S36" s="20">
        <f t="shared" si="13"/>
        <v>27</v>
      </c>
      <c r="T36" s="20" t="str">
        <f t="shared" si="14"/>
        <v>jayesh 42</v>
      </c>
      <c r="U36" s="22"/>
    </row>
    <row r="37" spans="1:21" ht="15.6" x14ac:dyDescent="0.3">
      <c r="A37" s="18" t="s">
        <v>23</v>
      </c>
      <c r="B37" s="21">
        <v>43</v>
      </c>
      <c r="C37" s="21">
        <v>43</v>
      </c>
      <c r="D37" s="21">
        <v>79</v>
      </c>
      <c r="E37" s="19">
        <f t="shared" si="0"/>
        <v>55</v>
      </c>
      <c r="F37" s="19">
        <f t="shared" si="1"/>
        <v>3</v>
      </c>
      <c r="G37" s="19">
        <f t="shared" si="2"/>
        <v>4</v>
      </c>
      <c r="H37" s="19">
        <f t="shared" si="3"/>
        <v>0</v>
      </c>
      <c r="I37" s="19">
        <f t="shared" si="15"/>
        <v>43</v>
      </c>
      <c r="J37" s="19" t="str">
        <f t="shared" si="4"/>
        <v>MATCH</v>
      </c>
      <c r="K37" s="19">
        <f t="shared" si="5"/>
        <v>79</v>
      </c>
      <c r="L37" s="19">
        <f t="shared" si="6"/>
        <v>43</v>
      </c>
      <c r="M37" s="20" t="str">
        <f t="shared" si="7"/>
        <v>PRATIK</v>
      </c>
      <c r="N37" s="20" t="str">
        <f t="shared" si="8"/>
        <v>pratik</v>
      </c>
      <c r="O37" s="20" t="str">
        <f t="shared" si="9"/>
        <v>pratik</v>
      </c>
      <c r="P37" s="19">
        <f t="shared" ca="1" si="10"/>
        <v>0.50260329369262313</v>
      </c>
      <c r="Q37" s="20" t="str">
        <f t="shared" si="11"/>
        <v>atik</v>
      </c>
      <c r="R37" s="20" t="str">
        <f t="shared" si="12"/>
        <v>pra</v>
      </c>
      <c r="S37" s="20">
        <f t="shared" si="13"/>
        <v>43</v>
      </c>
      <c r="T37" s="20" t="str">
        <f t="shared" si="14"/>
        <v>pratik 55</v>
      </c>
      <c r="U37" s="22"/>
    </row>
    <row r="38" spans="1:21" ht="15.6" x14ac:dyDescent="0.3">
      <c r="A38" s="18" t="s">
        <v>24</v>
      </c>
      <c r="B38" s="21">
        <v>43</v>
      </c>
      <c r="C38" s="21">
        <v>51</v>
      </c>
      <c r="D38" s="21">
        <v>43</v>
      </c>
      <c r="E38" s="19">
        <f t="shared" si="0"/>
        <v>45.666666666666664</v>
      </c>
      <c r="F38" s="19">
        <f t="shared" si="1"/>
        <v>3</v>
      </c>
      <c r="G38" s="19">
        <f t="shared" si="2"/>
        <v>4</v>
      </c>
      <c r="H38" s="19">
        <f t="shared" si="3"/>
        <v>0</v>
      </c>
      <c r="I38" s="19">
        <f t="shared" si="15"/>
        <v>43</v>
      </c>
      <c r="J38" s="19" t="str">
        <f t="shared" si="4"/>
        <v>NO MATCH</v>
      </c>
      <c r="K38" s="19">
        <f t="shared" si="5"/>
        <v>51</v>
      </c>
      <c r="L38" s="19">
        <f t="shared" si="6"/>
        <v>43</v>
      </c>
      <c r="M38" s="20" t="str">
        <f t="shared" si="7"/>
        <v>DHRUVI</v>
      </c>
      <c r="N38" s="20" t="str">
        <f t="shared" si="8"/>
        <v>dhruvi</v>
      </c>
      <c r="O38" s="20" t="str">
        <f t="shared" si="9"/>
        <v>dhruvi</v>
      </c>
      <c r="P38" s="19">
        <f t="shared" ca="1" si="10"/>
        <v>0.49445394838974766</v>
      </c>
      <c r="Q38" s="20" t="str">
        <f t="shared" si="11"/>
        <v>ruvi</v>
      </c>
      <c r="R38" s="20" t="str">
        <f t="shared" si="12"/>
        <v>dhr</v>
      </c>
      <c r="S38" s="20">
        <f t="shared" si="13"/>
        <v>43</v>
      </c>
      <c r="T38" s="20" t="str">
        <f t="shared" si="14"/>
        <v>dhruvi 45.6666666666667</v>
      </c>
      <c r="U38" s="22"/>
    </row>
    <row r="39" spans="1:21" ht="15.6" x14ac:dyDescent="0.3">
      <c r="A39" s="18" t="s">
        <v>25</v>
      </c>
      <c r="B39" s="21">
        <v>52</v>
      </c>
      <c r="C39" s="21">
        <v>38</v>
      </c>
      <c r="D39" s="21">
        <v>34</v>
      </c>
      <c r="E39" s="19">
        <f t="shared" si="0"/>
        <v>41.333333333333336</v>
      </c>
      <c r="F39" s="19">
        <f t="shared" si="1"/>
        <v>3</v>
      </c>
      <c r="G39" s="19">
        <f t="shared" si="2"/>
        <v>4</v>
      </c>
      <c r="H39" s="19">
        <f t="shared" si="3"/>
        <v>0</v>
      </c>
      <c r="I39" s="19">
        <f t="shared" si="15"/>
        <v>52</v>
      </c>
      <c r="J39" s="19" t="str">
        <f t="shared" si="4"/>
        <v>NO MATCH</v>
      </c>
      <c r="K39" s="19">
        <f t="shared" si="5"/>
        <v>52</v>
      </c>
      <c r="L39" s="19">
        <f t="shared" si="6"/>
        <v>34</v>
      </c>
      <c r="M39" s="20" t="str">
        <f t="shared" si="7"/>
        <v>MANALI</v>
      </c>
      <c r="N39" s="20" t="str">
        <f t="shared" si="8"/>
        <v>manali</v>
      </c>
      <c r="O39" s="20" t="str">
        <f t="shared" si="9"/>
        <v>manali</v>
      </c>
      <c r="P39" s="19">
        <f t="shared" ca="1" si="10"/>
        <v>0.49939672673594993</v>
      </c>
      <c r="Q39" s="20" t="str">
        <f t="shared" si="11"/>
        <v>nali</v>
      </c>
      <c r="R39" s="20" t="str">
        <f t="shared" si="12"/>
        <v>man</v>
      </c>
      <c r="S39" s="20">
        <f t="shared" si="13"/>
        <v>38</v>
      </c>
      <c r="T39" s="20" t="str">
        <f t="shared" si="14"/>
        <v>manali 41.3333333333333</v>
      </c>
      <c r="U39" s="22"/>
    </row>
    <row r="40" spans="1:21" ht="15.6" x14ac:dyDescent="0.3">
      <c r="A40" s="18" t="s">
        <v>26</v>
      </c>
      <c r="B40" s="21"/>
      <c r="C40" s="21">
        <v>73</v>
      </c>
      <c r="D40" s="21"/>
      <c r="E40" s="19">
        <f t="shared" si="0"/>
        <v>73</v>
      </c>
      <c r="F40" s="19">
        <f t="shared" si="1"/>
        <v>1</v>
      </c>
      <c r="G40" s="19">
        <f t="shared" si="2"/>
        <v>2</v>
      </c>
      <c r="H40" s="19">
        <f t="shared" si="3"/>
        <v>2</v>
      </c>
      <c r="I40" s="19">
        <f t="shared" si="15"/>
        <v>0</v>
      </c>
      <c r="J40" s="19" t="str">
        <f t="shared" si="4"/>
        <v>NO MATCH</v>
      </c>
      <c r="K40" s="19">
        <f t="shared" si="5"/>
        <v>73</v>
      </c>
      <c r="L40" s="19">
        <f t="shared" si="6"/>
        <v>73</v>
      </c>
      <c r="M40" s="20" t="str">
        <f t="shared" si="7"/>
        <v>KRISU</v>
      </c>
      <c r="N40" s="20" t="str">
        <f t="shared" si="8"/>
        <v>krisu</v>
      </c>
      <c r="O40" s="20" t="str">
        <f t="shared" si="9"/>
        <v>krisu</v>
      </c>
      <c r="P40" s="19">
        <f t="shared" ca="1" si="10"/>
        <v>0.44636178273138338</v>
      </c>
      <c r="Q40" s="20" t="str">
        <f t="shared" si="11"/>
        <v>risu</v>
      </c>
      <c r="R40" s="20" t="str">
        <f t="shared" si="12"/>
        <v>kri</v>
      </c>
      <c r="S40" s="20">
        <f t="shared" si="13"/>
        <v>73</v>
      </c>
      <c r="T40" s="20" t="str">
        <f t="shared" si="14"/>
        <v>krisu 73</v>
      </c>
      <c r="U40" s="22"/>
    </row>
    <row r="41" spans="1:21" ht="15.6" x14ac:dyDescent="0.3">
      <c r="A41" s="18" t="s">
        <v>27</v>
      </c>
      <c r="B41" s="21">
        <v>88</v>
      </c>
      <c r="C41" s="21">
        <v>51</v>
      </c>
      <c r="D41" s="21">
        <v>45</v>
      </c>
      <c r="E41" s="19">
        <f t="shared" si="0"/>
        <v>61.333333333333336</v>
      </c>
      <c r="F41" s="19">
        <f t="shared" si="1"/>
        <v>3</v>
      </c>
      <c r="G41" s="19">
        <f t="shared" si="2"/>
        <v>4</v>
      </c>
      <c r="H41" s="19">
        <f t="shared" si="3"/>
        <v>0</v>
      </c>
      <c r="I41" s="19">
        <f t="shared" si="15"/>
        <v>88</v>
      </c>
      <c r="J41" s="19" t="str">
        <f t="shared" si="4"/>
        <v>NO MATCH</v>
      </c>
      <c r="K41" s="19">
        <f t="shared" si="5"/>
        <v>88</v>
      </c>
      <c r="L41" s="19">
        <f t="shared" si="6"/>
        <v>45</v>
      </c>
      <c r="M41" s="20" t="str">
        <f t="shared" si="7"/>
        <v>VIBHU</v>
      </c>
      <c r="N41" s="20" t="str">
        <f t="shared" si="8"/>
        <v>vibhu</v>
      </c>
      <c r="O41" s="20" t="str">
        <f t="shared" si="9"/>
        <v>vibhu</v>
      </c>
      <c r="P41" s="19">
        <f t="shared" ca="1" si="10"/>
        <v>0.74368408444222645</v>
      </c>
      <c r="Q41" s="20" t="str">
        <f t="shared" si="11"/>
        <v>ibhu</v>
      </c>
      <c r="R41" s="20" t="str">
        <f t="shared" si="12"/>
        <v>vib</v>
      </c>
      <c r="S41" s="20">
        <f t="shared" si="13"/>
        <v>51</v>
      </c>
      <c r="T41" s="20" t="str">
        <f t="shared" si="14"/>
        <v>vibhu 61.3333333333333</v>
      </c>
      <c r="U41" s="22"/>
    </row>
    <row r="42" spans="1:21" ht="15.6" x14ac:dyDescent="0.3">
      <c r="A42" s="18" t="s">
        <v>28</v>
      </c>
      <c r="B42" s="21">
        <v>63</v>
      </c>
      <c r="C42" s="21">
        <v>63</v>
      </c>
      <c r="D42" s="21">
        <v>45</v>
      </c>
      <c r="E42" s="19">
        <f t="shared" si="0"/>
        <v>57</v>
      </c>
      <c r="F42" s="19">
        <f t="shared" si="1"/>
        <v>3</v>
      </c>
      <c r="G42" s="19">
        <f t="shared" si="2"/>
        <v>4</v>
      </c>
      <c r="H42" s="19">
        <f t="shared" si="3"/>
        <v>0</v>
      </c>
      <c r="I42" s="19" t="e">
        <f t="shared" si="15"/>
        <v>#N/A</v>
      </c>
      <c r="J42" s="19" t="str">
        <f t="shared" si="4"/>
        <v>MATCH</v>
      </c>
      <c r="K42" s="19">
        <f t="shared" si="5"/>
        <v>63</v>
      </c>
      <c r="L42" s="19">
        <f t="shared" si="6"/>
        <v>45</v>
      </c>
      <c r="M42" s="20" t="str">
        <f t="shared" si="7"/>
        <v>NAIMISHA</v>
      </c>
      <c r="N42" s="20" t="str">
        <f t="shared" si="8"/>
        <v>naimisha</v>
      </c>
      <c r="O42" s="20" t="str">
        <f t="shared" si="9"/>
        <v>naimisha</v>
      </c>
      <c r="P42" s="19">
        <f t="shared" ca="1" si="10"/>
        <v>0.3385559968416626</v>
      </c>
      <c r="Q42" s="20" t="str">
        <f t="shared" si="11"/>
        <v>isha</v>
      </c>
      <c r="R42" s="20" t="str">
        <f t="shared" si="12"/>
        <v>nai</v>
      </c>
      <c r="S42" s="20">
        <f t="shared" si="13"/>
        <v>63</v>
      </c>
      <c r="T42" s="20" t="str">
        <f t="shared" si="14"/>
        <v>naimisha 57</v>
      </c>
      <c r="U42" s="22"/>
    </row>
    <row r="43" spans="1:21" ht="15.6" x14ac:dyDescent="0.3">
      <c r="A43" s="18" t="s">
        <v>29</v>
      </c>
      <c r="B43" s="21">
        <v>48</v>
      </c>
      <c r="C43" s="21">
        <v>40</v>
      </c>
      <c r="D43" s="21">
        <v>17</v>
      </c>
      <c r="E43" s="19">
        <f t="shared" si="0"/>
        <v>35</v>
      </c>
      <c r="F43" s="19">
        <f t="shared" si="1"/>
        <v>3</v>
      </c>
      <c r="G43" s="19">
        <f t="shared" si="2"/>
        <v>4</v>
      </c>
      <c r="H43" s="19">
        <f t="shared" si="3"/>
        <v>0</v>
      </c>
      <c r="I43" s="19">
        <f t="shared" si="15"/>
        <v>48</v>
      </c>
      <c r="J43" s="19" t="str">
        <f t="shared" si="4"/>
        <v>NO MATCH</v>
      </c>
      <c r="K43" s="19">
        <f t="shared" si="5"/>
        <v>48</v>
      </c>
      <c r="L43" s="19">
        <f t="shared" si="6"/>
        <v>17</v>
      </c>
      <c r="M43" s="20" t="str">
        <f t="shared" si="7"/>
        <v>JIL</v>
      </c>
      <c r="N43" s="20" t="str">
        <f t="shared" si="8"/>
        <v>jil</v>
      </c>
      <c r="O43" s="20" t="str">
        <f t="shared" si="9"/>
        <v>jil</v>
      </c>
      <c r="P43" s="19">
        <f t="shared" ca="1" si="10"/>
        <v>0.78850882215962181</v>
      </c>
      <c r="Q43" s="20" t="str">
        <f t="shared" si="11"/>
        <v>jil</v>
      </c>
      <c r="R43" s="20" t="str">
        <f t="shared" si="12"/>
        <v>jil</v>
      </c>
      <c r="S43" s="20">
        <f t="shared" si="13"/>
        <v>40</v>
      </c>
      <c r="T43" s="20" t="str">
        <f t="shared" si="14"/>
        <v>jil 35</v>
      </c>
      <c r="U43" s="22"/>
    </row>
    <row r="44" spans="1:21" ht="15.6" x14ac:dyDescent="0.3">
      <c r="A44" s="18" t="s">
        <v>30</v>
      </c>
      <c r="B44" s="21">
        <v>59</v>
      </c>
      <c r="C44" s="21">
        <v>9</v>
      </c>
      <c r="D44" s="21">
        <v>0</v>
      </c>
      <c r="E44" s="19">
        <f t="shared" si="0"/>
        <v>22.666666666666668</v>
      </c>
      <c r="F44" s="19">
        <f t="shared" si="1"/>
        <v>3</v>
      </c>
      <c r="G44" s="19">
        <f t="shared" si="2"/>
        <v>4</v>
      </c>
      <c r="H44" s="19">
        <f t="shared" si="3"/>
        <v>0</v>
      </c>
      <c r="I44" s="19">
        <f t="shared" si="15"/>
        <v>59</v>
      </c>
      <c r="J44" s="19" t="str">
        <f t="shared" si="4"/>
        <v>NO MATCH</v>
      </c>
      <c r="K44" s="19">
        <f t="shared" si="5"/>
        <v>59</v>
      </c>
      <c r="L44" s="19">
        <f t="shared" si="6"/>
        <v>0</v>
      </c>
      <c r="M44" s="20" t="str">
        <f t="shared" si="7"/>
        <v>JEEL</v>
      </c>
      <c r="N44" s="20" t="str">
        <f t="shared" si="8"/>
        <v>jeel</v>
      </c>
      <c r="O44" s="20" t="str">
        <f t="shared" si="9"/>
        <v>jeel</v>
      </c>
      <c r="P44" s="19">
        <f t="shared" ca="1" si="10"/>
        <v>0.15391345398306966</v>
      </c>
      <c r="Q44" s="20" t="str">
        <f t="shared" si="11"/>
        <v>jeel</v>
      </c>
      <c r="R44" s="20" t="str">
        <f t="shared" si="12"/>
        <v>jee</v>
      </c>
      <c r="S44" s="20">
        <f t="shared" si="13"/>
        <v>9</v>
      </c>
      <c r="T44" s="20" t="str">
        <f t="shared" si="14"/>
        <v>jeel 22.6666666666667</v>
      </c>
      <c r="U44" s="22"/>
    </row>
    <row r="45" spans="1:21" ht="15.6" x14ac:dyDescent="0.3">
      <c r="A45" s="18" t="s">
        <v>31</v>
      </c>
      <c r="B45" s="21">
        <v>92</v>
      </c>
      <c r="C45" s="21">
        <v>66</v>
      </c>
      <c r="D45" s="21"/>
      <c r="E45" s="19">
        <f t="shared" si="0"/>
        <v>79</v>
      </c>
      <c r="F45" s="19">
        <f t="shared" si="1"/>
        <v>2</v>
      </c>
      <c r="G45" s="19">
        <f t="shared" si="2"/>
        <v>3</v>
      </c>
      <c r="H45" s="19">
        <f t="shared" si="3"/>
        <v>1</v>
      </c>
      <c r="I45" s="19">
        <f t="shared" si="15"/>
        <v>92</v>
      </c>
      <c r="J45" s="19" t="str">
        <f t="shared" si="4"/>
        <v>NO MATCH</v>
      </c>
      <c r="K45" s="19">
        <f t="shared" si="5"/>
        <v>92</v>
      </c>
      <c r="L45" s="19">
        <f t="shared" si="6"/>
        <v>66</v>
      </c>
      <c r="M45" s="20" t="str">
        <f t="shared" si="7"/>
        <v>MANISHA</v>
      </c>
      <c r="N45" s="20" t="str">
        <f t="shared" si="8"/>
        <v>manisha</v>
      </c>
      <c r="O45" s="20" t="str">
        <f t="shared" si="9"/>
        <v>manisha</v>
      </c>
      <c r="P45" s="19">
        <f t="shared" ca="1" si="10"/>
        <v>0.42272066130688457</v>
      </c>
      <c r="Q45" s="20" t="str">
        <f t="shared" si="11"/>
        <v>isha</v>
      </c>
      <c r="R45" s="20" t="str">
        <f t="shared" si="12"/>
        <v>man</v>
      </c>
      <c r="S45" s="20">
        <f t="shared" si="13"/>
        <v>79</v>
      </c>
      <c r="T45" s="20" t="str">
        <f t="shared" si="14"/>
        <v>manisha 79</v>
      </c>
      <c r="U45" s="22"/>
    </row>
    <row r="46" spans="1:21" ht="15.6" x14ac:dyDescent="0.3">
      <c r="A46" s="18" t="s">
        <v>32</v>
      </c>
      <c r="B46" s="21"/>
      <c r="C46" s="21">
        <v>59</v>
      </c>
      <c r="D46" s="21">
        <v>13</v>
      </c>
      <c r="E46" s="19">
        <f t="shared" si="0"/>
        <v>36</v>
      </c>
      <c r="F46" s="19">
        <f t="shared" si="1"/>
        <v>2</v>
      </c>
      <c r="G46" s="19">
        <f t="shared" si="2"/>
        <v>3</v>
      </c>
      <c r="H46" s="19">
        <f t="shared" si="3"/>
        <v>1</v>
      </c>
      <c r="I46" s="19">
        <f t="shared" si="15"/>
        <v>0</v>
      </c>
      <c r="J46" s="19" t="str">
        <f t="shared" si="4"/>
        <v>NO MATCH</v>
      </c>
      <c r="K46" s="19">
        <f t="shared" si="5"/>
        <v>59</v>
      </c>
      <c r="L46" s="19">
        <f t="shared" si="6"/>
        <v>13</v>
      </c>
      <c r="M46" s="20" t="str">
        <f t="shared" si="7"/>
        <v>KAJU</v>
      </c>
      <c r="N46" s="20" t="str">
        <f t="shared" si="8"/>
        <v>kaju</v>
      </c>
      <c r="O46" s="20" t="str">
        <f t="shared" si="9"/>
        <v>kaju</v>
      </c>
      <c r="P46" s="19">
        <f t="shared" ca="1" si="10"/>
        <v>0.87923797583853747</v>
      </c>
      <c r="Q46" s="20" t="str">
        <f t="shared" si="11"/>
        <v>kaju</v>
      </c>
      <c r="R46" s="20" t="str">
        <f t="shared" si="12"/>
        <v>kaj</v>
      </c>
      <c r="S46" s="20">
        <f t="shared" si="13"/>
        <v>36</v>
      </c>
      <c r="T46" s="20" t="str">
        <f t="shared" si="14"/>
        <v>kaju 36</v>
      </c>
      <c r="U46" s="22"/>
    </row>
    <row r="47" spans="1:21" ht="15.6" x14ac:dyDescent="0.3">
      <c r="A47" s="18" t="s">
        <v>214</v>
      </c>
      <c r="B47" s="21">
        <v>84</v>
      </c>
      <c r="C47" s="21">
        <v>81</v>
      </c>
      <c r="D47" s="21">
        <v>9</v>
      </c>
      <c r="E47" s="19">
        <f t="shared" si="0"/>
        <v>58</v>
      </c>
      <c r="F47" s="19">
        <f t="shared" si="1"/>
        <v>3</v>
      </c>
      <c r="G47" s="19">
        <f t="shared" si="2"/>
        <v>4</v>
      </c>
      <c r="H47" s="19">
        <f t="shared" si="3"/>
        <v>0</v>
      </c>
      <c r="I47" s="19">
        <f t="shared" si="15"/>
        <v>84</v>
      </c>
      <c r="J47" s="19" t="str">
        <f t="shared" si="4"/>
        <v>NO MATCH</v>
      </c>
      <c r="K47" s="19">
        <f t="shared" si="5"/>
        <v>84</v>
      </c>
      <c r="L47" s="19">
        <f t="shared" si="6"/>
        <v>9</v>
      </c>
      <c r="M47" s="20" t="str">
        <f t="shared" si="7"/>
        <v>PARUL K</v>
      </c>
      <c r="N47" s="20" t="str">
        <f t="shared" si="8"/>
        <v>parul k</v>
      </c>
      <c r="O47" s="20" t="str">
        <f t="shared" si="9"/>
        <v>parul K</v>
      </c>
      <c r="P47" s="19">
        <f t="shared" ca="1" si="10"/>
        <v>4.8505715776095304E-2</v>
      </c>
      <c r="Q47" s="20" t="str">
        <f t="shared" si="11"/>
        <v>ul K</v>
      </c>
      <c r="R47" s="20" t="str">
        <f t="shared" si="12"/>
        <v>par</v>
      </c>
      <c r="S47" s="20">
        <f t="shared" si="13"/>
        <v>81</v>
      </c>
      <c r="T47" s="20" t="str">
        <f t="shared" si="14"/>
        <v>parul K 58</v>
      </c>
      <c r="U47" s="22"/>
    </row>
    <row r="48" spans="1:21" ht="15.6" x14ac:dyDescent="0.3">
      <c r="A48" s="18" t="s">
        <v>34</v>
      </c>
      <c r="B48" s="21">
        <v>5</v>
      </c>
      <c r="C48" s="21">
        <v>26</v>
      </c>
      <c r="D48" s="21">
        <v>30</v>
      </c>
      <c r="E48" s="19">
        <f t="shared" si="0"/>
        <v>20.333333333333332</v>
      </c>
      <c r="F48" s="19">
        <f t="shared" si="1"/>
        <v>3</v>
      </c>
      <c r="G48" s="19">
        <f t="shared" si="2"/>
        <v>4</v>
      </c>
      <c r="H48" s="19">
        <f t="shared" si="3"/>
        <v>0</v>
      </c>
      <c r="I48" s="19" t="e">
        <f t="shared" si="15"/>
        <v>#N/A</v>
      </c>
      <c r="J48" s="19" t="str">
        <f t="shared" si="4"/>
        <v>NO MATCH</v>
      </c>
      <c r="K48" s="19">
        <f t="shared" si="5"/>
        <v>30</v>
      </c>
      <c r="L48" s="19">
        <f t="shared" si="6"/>
        <v>5</v>
      </c>
      <c r="M48" s="20" t="str">
        <f t="shared" si="7"/>
        <v>JIGAR</v>
      </c>
      <c r="N48" s="20" t="str">
        <f t="shared" si="8"/>
        <v>jigar</v>
      </c>
      <c r="O48" s="20" t="str">
        <f t="shared" si="9"/>
        <v>jigar</v>
      </c>
      <c r="P48" s="19">
        <f t="shared" ca="1" si="10"/>
        <v>7.0934278234220938E-2</v>
      </c>
      <c r="Q48" s="20" t="str">
        <f t="shared" si="11"/>
        <v>igar</v>
      </c>
      <c r="R48" s="20" t="str">
        <f t="shared" si="12"/>
        <v>jig</v>
      </c>
      <c r="S48" s="20">
        <f t="shared" si="13"/>
        <v>26</v>
      </c>
      <c r="T48" s="20" t="str">
        <f t="shared" si="14"/>
        <v>jigar 20.3333333333333</v>
      </c>
      <c r="U48" s="22"/>
    </row>
    <row r="49" spans="1:21" ht="15.6" x14ac:dyDescent="0.3">
      <c r="A49" s="18" t="s">
        <v>213</v>
      </c>
      <c r="B49" s="21">
        <v>47</v>
      </c>
      <c r="C49" s="21">
        <v>47</v>
      </c>
      <c r="D49" s="21">
        <v>45</v>
      </c>
      <c r="E49" s="19">
        <f t="shared" si="0"/>
        <v>46.333333333333336</v>
      </c>
      <c r="F49" s="19">
        <f t="shared" si="1"/>
        <v>3</v>
      </c>
      <c r="G49" s="19">
        <f t="shared" si="2"/>
        <v>4</v>
      </c>
      <c r="H49" s="19">
        <f t="shared" si="3"/>
        <v>0</v>
      </c>
      <c r="I49" s="19">
        <f t="shared" si="15"/>
        <v>47</v>
      </c>
      <c r="J49" s="19" t="str">
        <f t="shared" si="4"/>
        <v>MATCH</v>
      </c>
      <c r="K49" s="19">
        <f t="shared" si="5"/>
        <v>47</v>
      </c>
      <c r="L49" s="19">
        <f t="shared" si="6"/>
        <v>45</v>
      </c>
      <c r="M49" s="20" t="str">
        <f t="shared" si="7"/>
        <v>TAPAN K</v>
      </c>
      <c r="N49" s="20" t="str">
        <f t="shared" si="8"/>
        <v>tapan k</v>
      </c>
      <c r="O49" s="20" t="str">
        <f t="shared" si="9"/>
        <v>tapan K</v>
      </c>
      <c r="P49" s="19">
        <f t="shared" ca="1" si="10"/>
        <v>0.29077936010175154</v>
      </c>
      <c r="Q49" s="20" t="str">
        <f t="shared" si="11"/>
        <v>an K</v>
      </c>
      <c r="R49" s="20" t="str">
        <f t="shared" si="12"/>
        <v>tap</v>
      </c>
      <c r="S49" s="20">
        <f t="shared" si="13"/>
        <v>47</v>
      </c>
      <c r="T49" s="20" t="str">
        <f t="shared" si="14"/>
        <v>tapan K 46.3333333333333</v>
      </c>
      <c r="U49" s="22"/>
    </row>
    <row r="50" spans="1:21" ht="15.6" x14ac:dyDescent="0.3">
      <c r="A50" s="18" t="s">
        <v>212</v>
      </c>
      <c r="B50" s="21">
        <v>15</v>
      </c>
      <c r="C50" s="21"/>
      <c r="D50" s="21">
        <v>97</v>
      </c>
      <c r="E50" s="19">
        <f t="shared" si="0"/>
        <v>56</v>
      </c>
      <c r="F50" s="19">
        <f t="shared" si="1"/>
        <v>2</v>
      </c>
      <c r="G50" s="19">
        <f t="shared" si="2"/>
        <v>3</v>
      </c>
      <c r="H50" s="19">
        <f t="shared" si="3"/>
        <v>1</v>
      </c>
      <c r="I50" s="19">
        <f t="shared" si="15"/>
        <v>15</v>
      </c>
      <c r="J50" s="19" t="str">
        <f t="shared" si="4"/>
        <v>NO MATCH</v>
      </c>
      <c r="K50" s="19">
        <f t="shared" si="5"/>
        <v>97</v>
      </c>
      <c r="L50" s="19">
        <f t="shared" si="6"/>
        <v>15</v>
      </c>
      <c r="M50" s="20" t="str">
        <f t="shared" si="7"/>
        <v>NITIN P</v>
      </c>
      <c r="N50" s="20" t="str">
        <f t="shared" si="8"/>
        <v>nitin p</v>
      </c>
      <c r="O50" s="20" t="str">
        <f t="shared" si="9"/>
        <v>nitin P</v>
      </c>
      <c r="P50" s="19">
        <f t="shared" ca="1" si="10"/>
        <v>0.38029796595938503</v>
      </c>
      <c r="Q50" s="20" t="str">
        <f t="shared" si="11"/>
        <v>in P</v>
      </c>
      <c r="R50" s="20" t="str">
        <f t="shared" si="12"/>
        <v>nit</v>
      </c>
      <c r="S50" s="20">
        <f t="shared" si="13"/>
        <v>56</v>
      </c>
      <c r="T50" s="20" t="str">
        <f t="shared" si="14"/>
        <v>nitin P 56</v>
      </c>
      <c r="U50" s="22"/>
    </row>
    <row r="51" spans="1:21" ht="15.6" x14ac:dyDescent="0.3">
      <c r="A51" s="18" t="s">
        <v>4</v>
      </c>
      <c r="B51" s="21">
        <v>84</v>
      </c>
      <c r="C51" s="21">
        <v>50</v>
      </c>
      <c r="D51" s="21">
        <v>79</v>
      </c>
      <c r="E51" s="19">
        <f t="shared" si="0"/>
        <v>71</v>
      </c>
      <c r="F51" s="19">
        <f t="shared" si="1"/>
        <v>3</v>
      </c>
      <c r="G51" s="19">
        <f t="shared" si="2"/>
        <v>4</v>
      </c>
      <c r="H51" s="19">
        <f t="shared" si="3"/>
        <v>0</v>
      </c>
      <c r="I51" s="19">
        <f t="shared" si="15"/>
        <v>84</v>
      </c>
      <c r="J51" s="19" t="str">
        <f t="shared" si="4"/>
        <v>NO MATCH</v>
      </c>
      <c r="K51" s="19">
        <f t="shared" si="5"/>
        <v>84</v>
      </c>
      <c r="L51" s="19">
        <f t="shared" si="6"/>
        <v>50</v>
      </c>
      <c r="M51" s="20" t="str">
        <f t="shared" si="7"/>
        <v>ANKIT</v>
      </c>
      <c r="N51" s="20" t="str">
        <f t="shared" si="8"/>
        <v>ankit</v>
      </c>
      <c r="O51" s="20" t="str">
        <f t="shared" si="9"/>
        <v>ankit</v>
      </c>
      <c r="P51" s="19">
        <f t="shared" ca="1" si="10"/>
        <v>0.27703075783876285</v>
      </c>
      <c r="Q51" s="20" t="str">
        <f t="shared" si="11"/>
        <v>nkit</v>
      </c>
      <c r="R51" s="20" t="str">
        <f t="shared" si="12"/>
        <v>ank</v>
      </c>
      <c r="S51" s="20">
        <f t="shared" si="13"/>
        <v>79</v>
      </c>
      <c r="T51" s="20" t="str">
        <f t="shared" si="14"/>
        <v>ankit 71</v>
      </c>
      <c r="U51" s="22"/>
    </row>
    <row r="52" spans="1:21" ht="16.8" x14ac:dyDescent="0.3">
      <c r="A52" s="17"/>
      <c r="B52" s="15"/>
      <c r="C52" s="15"/>
      <c r="D52" s="15"/>
      <c r="U52" s="22"/>
    </row>
    <row r="53" spans="1:21" x14ac:dyDescent="0.3">
      <c r="A53" s="15"/>
      <c r="B53" s="15"/>
      <c r="C53" s="15"/>
      <c r="D53" s="15"/>
    </row>
  </sheetData>
  <mergeCells count="20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S1:S2"/>
    <mergeCell ref="T1:T2"/>
    <mergeCell ref="M1:M2"/>
    <mergeCell ref="N1:N2"/>
    <mergeCell ref="O1:O2"/>
    <mergeCell ref="P1:P2"/>
    <mergeCell ref="Q1:Q2"/>
    <mergeCell ref="R1:R2"/>
  </mergeCells>
  <phoneticPr fontId="4" type="noConversion"/>
  <conditionalFormatting sqref="A13:A52">
    <cfRule type="cellIs" dxfId="1" priority="1" operator="equal">
      <formula>"A"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66D0-86E1-4119-8E18-81A0AA854627}">
  <dimension ref="A1:AI62"/>
  <sheetViews>
    <sheetView zoomScale="32" zoomScaleNormal="62" workbookViewId="0">
      <selection activeCell="G1" sqref="G1:G2"/>
    </sheetView>
  </sheetViews>
  <sheetFormatPr defaultRowHeight="14.4" x14ac:dyDescent="0.3"/>
  <cols>
    <col min="1" max="1" width="7.77734375" customWidth="1"/>
    <col min="2" max="2" width="13.33203125" customWidth="1"/>
    <col min="3" max="3" width="24.6640625" customWidth="1"/>
    <col min="4" max="4" width="11" customWidth="1"/>
    <col min="5" max="5" width="13.5546875" customWidth="1"/>
    <col min="6" max="6" width="11.44140625" customWidth="1"/>
    <col min="7" max="7" width="19.88671875" customWidth="1"/>
    <col min="8" max="8" width="15" customWidth="1"/>
    <col min="9" max="9" width="17.6640625" customWidth="1"/>
    <col min="10" max="10" width="21.5546875" customWidth="1"/>
    <col min="11" max="11" width="18.6640625" customWidth="1"/>
    <col min="12" max="12" width="14.6640625" customWidth="1"/>
    <col min="13" max="13" width="18.44140625" customWidth="1"/>
    <col min="16" max="16" width="12.44140625" customWidth="1"/>
    <col min="17" max="17" width="15.5546875" customWidth="1"/>
    <col min="18" max="18" width="13.21875" customWidth="1"/>
    <col min="20" max="20" width="16.44140625" customWidth="1"/>
    <col min="24" max="24" width="38.88671875" customWidth="1"/>
    <col min="25" max="25" width="22.6640625" customWidth="1"/>
    <col min="26" max="26" width="28.33203125" customWidth="1"/>
    <col min="27" max="27" width="35.6640625" customWidth="1"/>
    <col min="28" max="28" width="32.109375" customWidth="1"/>
    <col min="29" max="29" width="26.33203125" customWidth="1"/>
    <col min="32" max="32" width="33.44140625" customWidth="1"/>
    <col min="33" max="33" width="25.21875" customWidth="1"/>
    <col min="34" max="34" width="31.44140625" customWidth="1"/>
  </cols>
  <sheetData>
    <row r="1" spans="1:34" x14ac:dyDescent="0.3">
      <c r="A1" s="46" t="s">
        <v>7</v>
      </c>
      <c r="B1" s="46" t="s">
        <v>159</v>
      </c>
      <c r="C1" s="46" t="s">
        <v>0</v>
      </c>
      <c r="D1" s="46" t="s">
        <v>1</v>
      </c>
      <c r="E1" s="46" t="s">
        <v>201</v>
      </c>
      <c r="F1" s="46" t="s">
        <v>199</v>
      </c>
      <c r="G1" s="47" t="s">
        <v>200</v>
      </c>
      <c r="H1" s="47" t="s">
        <v>37</v>
      </c>
      <c r="I1" s="47" t="s">
        <v>47</v>
      </c>
      <c r="J1" s="47" t="s">
        <v>45</v>
      </c>
      <c r="K1" s="46" t="s">
        <v>46</v>
      </c>
      <c r="L1" s="46" t="s">
        <v>48</v>
      </c>
      <c r="M1" s="46" t="s">
        <v>202</v>
      </c>
      <c r="N1" s="46" t="s">
        <v>52</v>
      </c>
      <c r="O1" s="46" t="s">
        <v>51</v>
      </c>
      <c r="P1" s="46" t="s">
        <v>49</v>
      </c>
      <c r="Q1" s="47" t="s">
        <v>50</v>
      </c>
      <c r="R1" s="47" t="s">
        <v>53</v>
      </c>
      <c r="S1" s="43" t="s">
        <v>174</v>
      </c>
      <c r="T1" s="43" t="s">
        <v>175</v>
      </c>
      <c r="U1" s="44"/>
      <c r="V1" s="45" t="s">
        <v>198</v>
      </c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</row>
    <row r="2" spans="1:34" ht="25.8" customHeight="1" x14ac:dyDescent="0.3">
      <c r="A2" s="46"/>
      <c r="B2" s="49"/>
      <c r="C2" s="46"/>
      <c r="D2" s="46"/>
      <c r="E2" s="46"/>
      <c r="F2" s="46"/>
      <c r="G2" s="47"/>
      <c r="H2" s="47"/>
      <c r="I2" s="47"/>
      <c r="J2" s="47"/>
      <c r="K2" s="46"/>
      <c r="L2" s="46"/>
      <c r="M2" s="46"/>
      <c r="N2" s="46"/>
      <c r="O2" s="46"/>
      <c r="P2" s="48"/>
      <c r="Q2" s="47"/>
      <c r="R2" s="47"/>
      <c r="S2" s="43"/>
      <c r="T2" s="43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</row>
    <row r="3" spans="1:34" ht="20.399999999999999" x14ac:dyDescent="0.45">
      <c r="A3" s="5">
        <v>1</v>
      </c>
      <c r="B3" s="5">
        <v>201</v>
      </c>
      <c r="C3" s="5" t="s">
        <v>160</v>
      </c>
      <c r="D3" s="5">
        <v>20</v>
      </c>
      <c r="E3" s="5">
        <v>98</v>
      </c>
      <c r="F3" s="5">
        <v>44</v>
      </c>
      <c r="G3" s="6">
        <f>SUM(E3,F3)</f>
        <v>142</v>
      </c>
      <c r="H3" s="6">
        <f>AVERAGE(E3,F3)</f>
        <v>71</v>
      </c>
      <c r="I3" s="7">
        <f>G3/200</f>
        <v>0.71</v>
      </c>
      <c r="J3" s="6" t="str">
        <f>IF(D3&gt;=18,"Yes","No")</f>
        <v>Yes</v>
      </c>
      <c r="K3" s="6" t="str">
        <f>IF(D3&gt;=18,"Minor","Adult")</f>
        <v>Minor</v>
      </c>
      <c r="L3" s="6" t="str">
        <f>IF(H3&gt;=90,"A+",IF(H3&gt;=80,"A",IF(H3&gt;=70,"B+",IF(H3&gt;=60,"B",IF(H3&gt;=50,"C+",IF(H3&gt;=40,"C","D"))))))</f>
        <v>B+</v>
      </c>
      <c r="M3" s="6" t="str">
        <f>IF(L3="A+","100%","50%")</f>
        <v>50%</v>
      </c>
      <c r="N3" s="6">
        <f t="shared" ref="N3:N34" si="0">MIN(E3:F3)</f>
        <v>44</v>
      </c>
      <c r="O3" s="6">
        <f t="shared" ref="O3:O34" si="1">MAX(E3:F3)</f>
        <v>98</v>
      </c>
      <c r="P3" s="6" t="str" cm="1">
        <f t="array" ref="P3">_xlfn.IFS(H3&gt;=80,"Excellent",H3&gt;=60,"Good",H3&lt;60,"Failed")</f>
        <v>Good</v>
      </c>
      <c r="Q3" s="6" t="str">
        <f t="shared" ref="Q3:Q34" si="2">IF(O3&gt;=99,"yes HIGHEST"," ")</f>
        <v xml:space="preserve"> </v>
      </c>
      <c r="R3" s="6" t="str">
        <f t="shared" ref="R3:R34" si="3">IF(N3&lt;35,"Fail"," ")</f>
        <v xml:space="preserve"> </v>
      </c>
      <c r="S3" s="8">
        <f>LEN(C3)</f>
        <v>10</v>
      </c>
      <c r="T3" s="9">
        <f ca="1">TODAY()</f>
        <v>45191</v>
      </c>
    </row>
    <row r="4" spans="1:34" ht="20.399999999999999" x14ac:dyDescent="0.45">
      <c r="A4" s="5">
        <v>2</v>
      </c>
      <c r="B4" s="5">
        <v>202</v>
      </c>
      <c r="C4" s="5" t="s">
        <v>161</v>
      </c>
      <c r="D4" s="5">
        <v>12</v>
      </c>
      <c r="E4" s="5">
        <v>84</v>
      </c>
      <c r="F4" s="5">
        <v>85</v>
      </c>
      <c r="G4" s="6">
        <f t="shared" ref="G4:G52" si="4">SUM(E4,F4)</f>
        <v>169</v>
      </c>
      <c r="H4" s="6">
        <f t="shared" ref="H4:H52" si="5">AVERAGE(E4,F4)</f>
        <v>84.5</v>
      </c>
      <c r="I4" s="7">
        <f t="shared" ref="I4:I52" si="6">G4/200</f>
        <v>0.84499999999999997</v>
      </c>
      <c r="J4" s="6" t="str">
        <f t="shared" ref="J4:J52" si="7">IF(D4&gt;=18,"Yes","No")</f>
        <v>No</v>
      </c>
      <c r="K4" s="6" t="str">
        <f t="shared" ref="K4:K52" si="8">IF(D4&gt;=18,"Minor","Adult")</f>
        <v>Adult</v>
      </c>
      <c r="L4" s="6" t="str">
        <f t="shared" ref="L4:L52" si="9">IF(H4&gt;=90,"A+",IF(H4&gt;=80,"A",IF(H4&gt;=70,"B+",IF(H4&gt;=60,"B",IF(H4&gt;=50,"C+",IF(H4&gt;=40,"C","D"))))))</f>
        <v>A</v>
      </c>
      <c r="M4" s="6" t="str">
        <f t="shared" ref="M4:M52" si="10">IF(L4="A+","100%","50%")</f>
        <v>50%</v>
      </c>
      <c r="N4" s="6">
        <f t="shared" si="0"/>
        <v>84</v>
      </c>
      <c r="O4" s="6">
        <f t="shared" si="1"/>
        <v>85</v>
      </c>
      <c r="P4" s="6" t="str" cm="1">
        <f t="array" ref="P4">_xlfn.IFS(H4&gt;=80,"Excellent",H4&gt;=60,"Good",H4&lt;60,"Failed")</f>
        <v>Excellent</v>
      </c>
      <c r="Q4" s="6" t="str">
        <f t="shared" si="2"/>
        <v xml:space="preserve"> </v>
      </c>
      <c r="R4" s="6" t="str">
        <f t="shared" si="3"/>
        <v xml:space="preserve"> </v>
      </c>
      <c r="S4" s="8">
        <f t="shared" ref="S4:S52" si="11">LEN(C4)</f>
        <v>6</v>
      </c>
      <c r="T4" s="9">
        <f t="shared" ref="T4:T52" ca="1" si="12">TODAY()</f>
        <v>45191</v>
      </c>
    </row>
    <row r="5" spans="1:34" ht="20.399999999999999" x14ac:dyDescent="0.45">
      <c r="A5" s="5">
        <v>3</v>
      </c>
      <c r="B5" s="5">
        <v>203</v>
      </c>
      <c r="C5" s="5" t="s">
        <v>3</v>
      </c>
      <c r="D5" s="5">
        <v>26</v>
      </c>
      <c r="E5" s="5">
        <v>72</v>
      </c>
      <c r="F5" s="5">
        <v>55</v>
      </c>
      <c r="G5" s="6">
        <f t="shared" si="4"/>
        <v>127</v>
      </c>
      <c r="H5" s="6">
        <f t="shared" si="5"/>
        <v>63.5</v>
      </c>
      <c r="I5" s="7">
        <f t="shared" si="6"/>
        <v>0.63500000000000001</v>
      </c>
      <c r="J5" s="6" t="str">
        <f t="shared" si="7"/>
        <v>Yes</v>
      </c>
      <c r="K5" s="6" t="str">
        <f t="shared" si="8"/>
        <v>Minor</v>
      </c>
      <c r="L5" s="6" t="str">
        <f t="shared" si="9"/>
        <v>B</v>
      </c>
      <c r="M5" s="6" t="str">
        <f t="shared" si="10"/>
        <v>50%</v>
      </c>
      <c r="N5" s="6">
        <f t="shared" si="0"/>
        <v>55</v>
      </c>
      <c r="O5" s="6">
        <f t="shared" si="1"/>
        <v>72</v>
      </c>
      <c r="P5" s="6" t="str" cm="1">
        <f t="array" ref="P5">_xlfn.IFS(H5&gt;=80,"Excellent",H5&gt;=60,"Good",H5&lt;60,"Failed")</f>
        <v>Good</v>
      </c>
      <c r="Q5" s="6" t="str">
        <f t="shared" si="2"/>
        <v xml:space="preserve"> </v>
      </c>
      <c r="R5" s="6" t="str">
        <f t="shared" si="3"/>
        <v xml:space="preserve"> </v>
      </c>
      <c r="S5" s="8">
        <f t="shared" si="11"/>
        <v>4</v>
      </c>
      <c r="T5" s="9">
        <f t="shared" ca="1" si="12"/>
        <v>45191</v>
      </c>
    </row>
    <row r="6" spans="1:34" ht="20.399999999999999" x14ac:dyDescent="0.45">
      <c r="A6" s="5">
        <v>4</v>
      </c>
      <c r="B6" s="5">
        <v>204</v>
      </c>
      <c r="C6" s="5" t="s">
        <v>162</v>
      </c>
      <c r="D6" s="5">
        <v>24</v>
      </c>
      <c r="E6" s="5">
        <v>64</v>
      </c>
      <c r="F6" s="5">
        <v>66</v>
      </c>
      <c r="G6" s="6">
        <f t="shared" si="4"/>
        <v>130</v>
      </c>
      <c r="H6" s="6">
        <f t="shared" si="5"/>
        <v>65</v>
      </c>
      <c r="I6" s="7">
        <f t="shared" si="6"/>
        <v>0.65</v>
      </c>
      <c r="J6" s="6" t="str">
        <f t="shared" si="7"/>
        <v>Yes</v>
      </c>
      <c r="K6" s="6" t="str">
        <f t="shared" si="8"/>
        <v>Minor</v>
      </c>
      <c r="L6" s="6" t="str">
        <f t="shared" si="9"/>
        <v>B</v>
      </c>
      <c r="M6" s="6" t="str">
        <f t="shared" si="10"/>
        <v>50%</v>
      </c>
      <c r="N6" s="6">
        <f t="shared" si="0"/>
        <v>64</v>
      </c>
      <c r="O6" s="6">
        <f t="shared" si="1"/>
        <v>66</v>
      </c>
      <c r="P6" s="6" t="str" cm="1">
        <f t="array" ref="P6">_xlfn.IFS(H6&gt;=80,"Excellent",H6&gt;=60,"Good",H6&lt;60,"Failed")</f>
        <v>Good</v>
      </c>
      <c r="Q6" s="6" t="str">
        <f t="shared" si="2"/>
        <v xml:space="preserve"> </v>
      </c>
      <c r="R6" s="6" t="str">
        <f t="shared" si="3"/>
        <v xml:space="preserve"> </v>
      </c>
      <c r="S6" s="8">
        <f t="shared" si="11"/>
        <v>5</v>
      </c>
      <c r="T6" s="9">
        <f t="shared" ca="1" si="12"/>
        <v>45191</v>
      </c>
    </row>
    <row r="7" spans="1:34" ht="20.399999999999999" x14ac:dyDescent="0.45">
      <c r="A7" s="5">
        <v>5</v>
      </c>
      <c r="B7" s="5">
        <v>205</v>
      </c>
      <c r="C7" s="5" t="s">
        <v>163</v>
      </c>
      <c r="D7" s="5">
        <v>24</v>
      </c>
      <c r="E7" s="5">
        <v>55</v>
      </c>
      <c r="F7" s="5">
        <v>52</v>
      </c>
      <c r="G7" s="6">
        <f t="shared" si="4"/>
        <v>107</v>
      </c>
      <c r="H7" s="6">
        <f t="shared" si="5"/>
        <v>53.5</v>
      </c>
      <c r="I7" s="7">
        <f t="shared" si="6"/>
        <v>0.53500000000000003</v>
      </c>
      <c r="J7" s="6" t="str">
        <f t="shared" si="7"/>
        <v>Yes</v>
      </c>
      <c r="K7" s="6" t="str">
        <f t="shared" si="8"/>
        <v>Minor</v>
      </c>
      <c r="L7" s="6" t="str">
        <f t="shared" si="9"/>
        <v>C+</v>
      </c>
      <c r="M7" s="6" t="str">
        <f t="shared" si="10"/>
        <v>50%</v>
      </c>
      <c r="N7" s="6">
        <f t="shared" si="0"/>
        <v>52</v>
      </c>
      <c r="O7" s="6">
        <f t="shared" si="1"/>
        <v>55</v>
      </c>
      <c r="P7" s="6" t="str" cm="1">
        <f t="array" ref="P7">_xlfn.IFS(H7&gt;=80,"Excellent",H7&gt;=60,"Good",H7&lt;60,"Failed")</f>
        <v>Failed</v>
      </c>
      <c r="Q7" s="6" t="str">
        <f t="shared" si="2"/>
        <v xml:space="preserve"> </v>
      </c>
      <c r="R7" s="6" t="str">
        <f t="shared" si="3"/>
        <v xml:space="preserve"> </v>
      </c>
      <c r="S7" s="8">
        <f t="shared" si="11"/>
        <v>4</v>
      </c>
      <c r="T7" s="9">
        <f t="shared" ca="1" si="12"/>
        <v>45191</v>
      </c>
    </row>
    <row r="8" spans="1:34" ht="20.399999999999999" x14ac:dyDescent="0.45">
      <c r="A8" s="5">
        <v>6</v>
      </c>
      <c r="B8" s="5">
        <v>206</v>
      </c>
      <c r="C8" s="5" t="s">
        <v>164</v>
      </c>
      <c r="D8" s="5">
        <v>18</v>
      </c>
      <c r="E8" s="5">
        <v>22</v>
      </c>
      <c r="F8" s="5">
        <v>62</v>
      </c>
      <c r="G8" s="6">
        <f t="shared" si="4"/>
        <v>84</v>
      </c>
      <c r="H8" s="6">
        <f t="shared" si="5"/>
        <v>42</v>
      </c>
      <c r="I8" s="7">
        <f t="shared" si="6"/>
        <v>0.42</v>
      </c>
      <c r="J8" s="6" t="str">
        <f t="shared" si="7"/>
        <v>Yes</v>
      </c>
      <c r="K8" s="6" t="str">
        <f t="shared" si="8"/>
        <v>Minor</v>
      </c>
      <c r="L8" s="6" t="str">
        <f t="shared" si="9"/>
        <v>C</v>
      </c>
      <c r="M8" s="6" t="str">
        <f t="shared" si="10"/>
        <v>50%</v>
      </c>
      <c r="N8" s="6">
        <f t="shared" si="0"/>
        <v>22</v>
      </c>
      <c r="O8" s="6">
        <f t="shared" si="1"/>
        <v>62</v>
      </c>
      <c r="P8" s="6" t="str" cm="1">
        <f t="array" ref="P8">_xlfn.IFS(H8&gt;=80,"Excellent",H8&gt;=60,"Good",H8&lt;60,"Failed")</f>
        <v>Failed</v>
      </c>
      <c r="Q8" s="6" t="str">
        <f t="shared" si="2"/>
        <v xml:space="preserve"> </v>
      </c>
      <c r="R8" s="6" t="str">
        <f t="shared" si="3"/>
        <v>Fail</v>
      </c>
      <c r="S8" s="8">
        <f t="shared" si="11"/>
        <v>5</v>
      </c>
      <c r="T8" s="9">
        <f t="shared" ca="1" si="12"/>
        <v>45191</v>
      </c>
    </row>
    <row r="9" spans="1:34" ht="20.399999999999999" x14ac:dyDescent="0.45">
      <c r="A9" s="5">
        <v>7</v>
      </c>
      <c r="B9" s="5">
        <v>207</v>
      </c>
      <c r="C9" s="5" t="s">
        <v>165</v>
      </c>
      <c r="D9" s="5">
        <v>14</v>
      </c>
      <c r="E9" s="5">
        <v>33</v>
      </c>
      <c r="F9" s="5">
        <v>75</v>
      </c>
      <c r="G9" s="6">
        <f t="shared" si="4"/>
        <v>108</v>
      </c>
      <c r="H9" s="6">
        <f t="shared" si="5"/>
        <v>54</v>
      </c>
      <c r="I9" s="7">
        <f t="shared" si="6"/>
        <v>0.54</v>
      </c>
      <c r="J9" s="6" t="str">
        <f t="shared" si="7"/>
        <v>No</v>
      </c>
      <c r="K9" s="6" t="str">
        <f t="shared" si="8"/>
        <v>Adult</v>
      </c>
      <c r="L9" s="6" t="str">
        <f t="shared" si="9"/>
        <v>C+</v>
      </c>
      <c r="M9" s="6" t="str">
        <f t="shared" si="10"/>
        <v>50%</v>
      </c>
      <c r="N9" s="6">
        <f t="shared" si="0"/>
        <v>33</v>
      </c>
      <c r="O9" s="6">
        <f t="shared" si="1"/>
        <v>75</v>
      </c>
      <c r="P9" s="6" t="str" cm="1">
        <f t="array" ref="P9">_xlfn.IFS(H9&gt;=80,"Excellent",H9&gt;=60,"Good",H9&lt;60,"Failed")</f>
        <v>Failed</v>
      </c>
      <c r="Q9" s="6" t="str">
        <f t="shared" si="2"/>
        <v xml:space="preserve"> </v>
      </c>
      <c r="R9" s="6" t="str">
        <f t="shared" si="3"/>
        <v>Fail</v>
      </c>
      <c r="S9" s="8">
        <f t="shared" si="11"/>
        <v>4</v>
      </c>
      <c r="T9" s="9">
        <f t="shared" ca="1" si="12"/>
        <v>45191</v>
      </c>
    </row>
    <row r="10" spans="1:34" ht="20.399999999999999" x14ac:dyDescent="0.45">
      <c r="A10" s="5">
        <v>8</v>
      </c>
      <c r="B10" s="5">
        <v>208</v>
      </c>
      <c r="C10" s="5" t="s">
        <v>166</v>
      </c>
      <c r="D10" s="5">
        <v>28</v>
      </c>
      <c r="E10" s="5">
        <v>89</v>
      </c>
      <c r="F10" s="5">
        <v>71</v>
      </c>
      <c r="G10" s="6">
        <f t="shared" si="4"/>
        <v>160</v>
      </c>
      <c r="H10" s="6">
        <f t="shared" si="5"/>
        <v>80</v>
      </c>
      <c r="I10" s="7">
        <f t="shared" si="6"/>
        <v>0.8</v>
      </c>
      <c r="J10" s="6" t="str">
        <f t="shared" si="7"/>
        <v>Yes</v>
      </c>
      <c r="K10" s="6" t="str">
        <f t="shared" si="8"/>
        <v>Minor</v>
      </c>
      <c r="L10" s="6" t="str">
        <f t="shared" si="9"/>
        <v>A</v>
      </c>
      <c r="M10" s="6" t="str">
        <f t="shared" si="10"/>
        <v>50%</v>
      </c>
      <c r="N10" s="6">
        <f t="shared" si="0"/>
        <v>71</v>
      </c>
      <c r="O10" s="6">
        <f t="shared" si="1"/>
        <v>89</v>
      </c>
      <c r="P10" s="6" t="str" cm="1">
        <f t="array" ref="P10">_xlfn.IFS(H10&gt;=80,"Excellent",H10&gt;=60,"Good",H10&lt;60,"Failed")</f>
        <v>Excellent</v>
      </c>
      <c r="Q10" s="6" t="str">
        <f t="shared" si="2"/>
        <v xml:space="preserve"> </v>
      </c>
      <c r="R10" s="6" t="str">
        <f t="shared" si="3"/>
        <v xml:space="preserve"> </v>
      </c>
      <c r="S10" s="8">
        <f t="shared" si="11"/>
        <v>5</v>
      </c>
      <c r="T10" s="9">
        <f t="shared" ca="1" si="12"/>
        <v>45191</v>
      </c>
    </row>
    <row r="11" spans="1:34" ht="20.399999999999999" x14ac:dyDescent="0.45">
      <c r="A11" s="5">
        <v>9</v>
      </c>
      <c r="B11" s="5">
        <v>209</v>
      </c>
      <c r="C11" s="5" t="s">
        <v>167</v>
      </c>
      <c r="D11" s="5">
        <v>26</v>
      </c>
      <c r="E11" s="5">
        <v>52</v>
      </c>
      <c r="F11" s="5">
        <v>72</v>
      </c>
      <c r="G11" s="6">
        <f t="shared" si="4"/>
        <v>124</v>
      </c>
      <c r="H11" s="6">
        <f t="shared" si="5"/>
        <v>62</v>
      </c>
      <c r="I11" s="7">
        <f t="shared" si="6"/>
        <v>0.62</v>
      </c>
      <c r="J11" s="6" t="str">
        <f t="shared" si="7"/>
        <v>Yes</v>
      </c>
      <c r="K11" s="6" t="str">
        <f t="shared" si="8"/>
        <v>Minor</v>
      </c>
      <c r="L11" s="6" t="str">
        <f t="shared" si="9"/>
        <v>B</v>
      </c>
      <c r="M11" s="6" t="str">
        <f t="shared" si="10"/>
        <v>50%</v>
      </c>
      <c r="N11" s="6">
        <f t="shared" si="0"/>
        <v>52</v>
      </c>
      <c r="O11" s="6">
        <f t="shared" si="1"/>
        <v>72</v>
      </c>
      <c r="P11" s="6" t="str" cm="1">
        <f t="array" ref="P11">_xlfn.IFS(H11&gt;=80,"Excellent",H11&gt;=60,"Good",H11&lt;60,"Failed")</f>
        <v>Good</v>
      </c>
      <c r="Q11" s="6" t="str">
        <f t="shared" si="2"/>
        <v xml:space="preserve"> </v>
      </c>
      <c r="R11" s="6" t="str">
        <f t="shared" si="3"/>
        <v xml:space="preserve"> </v>
      </c>
      <c r="S11" s="8">
        <f t="shared" si="11"/>
        <v>6</v>
      </c>
      <c r="T11" s="9">
        <f t="shared" ca="1" si="12"/>
        <v>45191</v>
      </c>
    </row>
    <row r="12" spans="1:34" ht="20.399999999999999" x14ac:dyDescent="0.45">
      <c r="A12" s="5">
        <v>10</v>
      </c>
      <c r="B12" s="5">
        <v>210</v>
      </c>
      <c r="C12" s="5" t="s">
        <v>168</v>
      </c>
      <c r="D12" s="5">
        <v>26</v>
      </c>
      <c r="E12" s="5">
        <v>33</v>
      </c>
      <c r="F12" s="5">
        <v>52</v>
      </c>
      <c r="G12" s="6">
        <f t="shared" si="4"/>
        <v>85</v>
      </c>
      <c r="H12" s="6">
        <f t="shared" si="5"/>
        <v>42.5</v>
      </c>
      <c r="I12" s="7">
        <f t="shared" si="6"/>
        <v>0.42499999999999999</v>
      </c>
      <c r="J12" s="6" t="str">
        <f t="shared" si="7"/>
        <v>Yes</v>
      </c>
      <c r="K12" s="6" t="str">
        <f t="shared" si="8"/>
        <v>Minor</v>
      </c>
      <c r="L12" s="6" t="str">
        <f t="shared" si="9"/>
        <v>C</v>
      </c>
      <c r="M12" s="6" t="str">
        <f t="shared" si="10"/>
        <v>50%</v>
      </c>
      <c r="N12" s="6">
        <f t="shared" si="0"/>
        <v>33</v>
      </c>
      <c r="O12" s="6">
        <f t="shared" si="1"/>
        <v>52</v>
      </c>
      <c r="P12" s="6" t="str" cm="1">
        <f t="array" ref="P12">_xlfn.IFS(H12&gt;=80,"Excellent",H12&gt;=60,"Good",H12&lt;60,"Failed")</f>
        <v>Failed</v>
      </c>
      <c r="Q12" s="6" t="str">
        <f t="shared" si="2"/>
        <v xml:space="preserve"> </v>
      </c>
      <c r="R12" s="6" t="str">
        <f t="shared" si="3"/>
        <v>Fail</v>
      </c>
      <c r="S12" s="8">
        <f t="shared" si="11"/>
        <v>5</v>
      </c>
      <c r="T12" s="9">
        <f t="shared" ca="1" si="12"/>
        <v>45191</v>
      </c>
    </row>
    <row r="13" spans="1:34" ht="20.399999999999999" x14ac:dyDescent="0.45">
      <c r="A13" s="5">
        <v>11</v>
      </c>
      <c r="B13" s="5">
        <v>211</v>
      </c>
      <c r="C13" s="5" t="s">
        <v>169</v>
      </c>
      <c r="D13" s="5">
        <v>29</v>
      </c>
      <c r="E13" s="5">
        <v>64</v>
      </c>
      <c r="F13" s="5">
        <v>62</v>
      </c>
      <c r="G13" s="6">
        <f t="shared" si="4"/>
        <v>126</v>
      </c>
      <c r="H13" s="6">
        <f t="shared" si="5"/>
        <v>63</v>
      </c>
      <c r="I13" s="7">
        <f t="shared" si="6"/>
        <v>0.63</v>
      </c>
      <c r="J13" s="6" t="str">
        <f t="shared" si="7"/>
        <v>Yes</v>
      </c>
      <c r="K13" s="6" t="str">
        <f t="shared" si="8"/>
        <v>Minor</v>
      </c>
      <c r="L13" s="6" t="str">
        <f t="shared" si="9"/>
        <v>B</v>
      </c>
      <c r="M13" s="6" t="str">
        <f t="shared" si="10"/>
        <v>50%</v>
      </c>
      <c r="N13" s="6">
        <f t="shared" si="0"/>
        <v>62</v>
      </c>
      <c r="O13" s="6">
        <f t="shared" si="1"/>
        <v>64</v>
      </c>
      <c r="P13" s="6" t="str" cm="1">
        <f t="array" ref="P13">_xlfn.IFS(H13&gt;=80,"Excellent",H13&gt;=60,"Good",H13&lt;60,"Failed")</f>
        <v>Good</v>
      </c>
      <c r="Q13" s="6" t="str">
        <f t="shared" si="2"/>
        <v xml:space="preserve"> </v>
      </c>
      <c r="R13" s="6" t="str">
        <f t="shared" si="3"/>
        <v xml:space="preserve"> </v>
      </c>
      <c r="S13" s="8">
        <f t="shared" si="11"/>
        <v>6</v>
      </c>
      <c r="T13" s="9">
        <f t="shared" ca="1" si="12"/>
        <v>45191</v>
      </c>
    </row>
    <row r="14" spans="1:34" ht="20.399999999999999" x14ac:dyDescent="0.45">
      <c r="A14" s="5">
        <v>12</v>
      </c>
      <c r="B14" s="5">
        <v>212</v>
      </c>
      <c r="C14" s="5" t="s">
        <v>170</v>
      </c>
      <c r="D14" s="5">
        <v>30</v>
      </c>
      <c r="E14" s="5">
        <v>95</v>
      </c>
      <c r="F14" s="5">
        <v>98</v>
      </c>
      <c r="G14" s="6">
        <f t="shared" si="4"/>
        <v>193</v>
      </c>
      <c r="H14" s="6">
        <f t="shared" si="5"/>
        <v>96.5</v>
      </c>
      <c r="I14" s="7">
        <f t="shared" si="6"/>
        <v>0.96499999999999997</v>
      </c>
      <c r="J14" s="6" t="str">
        <f t="shared" si="7"/>
        <v>Yes</v>
      </c>
      <c r="K14" s="6" t="str">
        <f t="shared" si="8"/>
        <v>Minor</v>
      </c>
      <c r="L14" s="6" t="str">
        <f t="shared" si="9"/>
        <v>A+</v>
      </c>
      <c r="M14" s="6" t="str">
        <f t="shared" si="10"/>
        <v>100%</v>
      </c>
      <c r="N14" s="6">
        <f t="shared" si="0"/>
        <v>95</v>
      </c>
      <c r="O14" s="6">
        <f t="shared" si="1"/>
        <v>98</v>
      </c>
      <c r="P14" s="6" t="str" cm="1">
        <f t="array" ref="P14">_xlfn.IFS(H14&gt;=80,"Excellent",H14&gt;=60,"Good",H14&lt;60,"Failed")</f>
        <v>Excellent</v>
      </c>
      <c r="Q14" s="6" t="str">
        <f t="shared" si="2"/>
        <v xml:space="preserve"> </v>
      </c>
      <c r="R14" s="6" t="str">
        <f t="shared" si="3"/>
        <v xml:space="preserve"> </v>
      </c>
      <c r="S14" s="8">
        <f t="shared" si="11"/>
        <v>7</v>
      </c>
      <c r="T14" s="9">
        <f t="shared" ca="1" si="12"/>
        <v>45191</v>
      </c>
    </row>
    <row r="15" spans="1:34" ht="20.399999999999999" x14ac:dyDescent="0.45">
      <c r="A15" s="5">
        <v>13</v>
      </c>
      <c r="B15" s="5">
        <v>213</v>
      </c>
      <c r="C15" s="5" t="s">
        <v>171</v>
      </c>
      <c r="D15" s="5">
        <v>21</v>
      </c>
      <c r="E15" s="5">
        <v>55</v>
      </c>
      <c r="F15" s="5">
        <v>82</v>
      </c>
      <c r="G15" s="6">
        <f t="shared" si="4"/>
        <v>137</v>
      </c>
      <c r="H15" s="6">
        <f t="shared" si="5"/>
        <v>68.5</v>
      </c>
      <c r="I15" s="7">
        <f t="shared" si="6"/>
        <v>0.68500000000000005</v>
      </c>
      <c r="J15" s="6" t="str">
        <f t="shared" si="7"/>
        <v>Yes</v>
      </c>
      <c r="K15" s="6" t="str">
        <f t="shared" si="8"/>
        <v>Minor</v>
      </c>
      <c r="L15" s="6" t="str">
        <f t="shared" si="9"/>
        <v>B</v>
      </c>
      <c r="M15" s="6" t="str">
        <f t="shared" si="10"/>
        <v>50%</v>
      </c>
      <c r="N15" s="6">
        <f t="shared" si="0"/>
        <v>55</v>
      </c>
      <c r="O15" s="6">
        <f t="shared" si="1"/>
        <v>82</v>
      </c>
      <c r="P15" s="6" t="str" cm="1">
        <f t="array" ref="P15">_xlfn.IFS(H15&gt;=80,"Excellent",H15&gt;=60,"Good",H15&lt;60,"Failed")</f>
        <v>Good</v>
      </c>
      <c r="Q15" s="6" t="str">
        <f t="shared" si="2"/>
        <v xml:space="preserve"> </v>
      </c>
      <c r="R15" s="6" t="str">
        <f t="shared" si="3"/>
        <v xml:space="preserve"> </v>
      </c>
      <c r="S15" s="8">
        <f t="shared" si="11"/>
        <v>5</v>
      </c>
      <c r="T15" s="9">
        <f t="shared" ca="1" si="12"/>
        <v>45191</v>
      </c>
    </row>
    <row r="16" spans="1:34" ht="20.399999999999999" x14ac:dyDescent="0.45">
      <c r="A16" s="5">
        <v>14</v>
      </c>
      <c r="B16" s="5">
        <v>214</v>
      </c>
      <c r="C16" s="5" t="s">
        <v>172</v>
      </c>
      <c r="D16" s="5">
        <v>21</v>
      </c>
      <c r="E16" s="5">
        <v>66</v>
      </c>
      <c r="F16" s="5">
        <v>46</v>
      </c>
      <c r="G16" s="6">
        <f t="shared" si="4"/>
        <v>112</v>
      </c>
      <c r="H16" s="6">
        <f t="shared" si="5"/>
        <v>56</v>
      </c>
      <c r="I16" s="7">
        <f t="shared" si="6"/>
        <v>0.56000000000000005</v>
      </c>
      <c r="J16" s="6" t="str">
        <f t="shared" si="7"/>
        <v>Yes</v>
      </c>
      <c r="K16" s="6" t="str">
        <f t="shared" si="8"/>
        <v>Minor</v>
      </c>
      <c r="L16" s="6" t="str">
        <f t="shared" si="9"/>
        <v>C+</v>
      </c>
      <c r="M16" s="6" t="str">
        <f t="shared" si="10"/>
        <v>50%</v>
      </c>
      <c r="N16" s="6">
        <f t="shared" si="0"/>
        <v>46</v>
      </c>
      <c r="O16" s="6">
        <f t="shared" si="1"/>
        <v>66</v>
      </c>
      <c r="P16" s="6" t="str" cm="1">
        <f t="array" ref="P16">_xlfn.IFS(H16&gt;=80,"Excellent",H16&gt;=60,"Good",H16&lt;60,"Failed")</f>
        <v>Failed</v>
      </c>
      <c r="Q16" s="6" t="str">
        <f t="shared" si="2"/>
        <v xml:space="preserve"> </v>
      </c>
      <c r="R16" s="6" t="str">
        <f t="shared" si="3"/>
        <v xml:space="preserve"> </v>
      </c>
      <c r="S16" s="8">
        <f t="shared" si="11"/>
        <v>5</v>
      </c>
      <c r="T16" s="9">
        <f t="shared" ca="1" si="12"/>
        <v>45191</v>
      </c>
    </row>
    <row r="17" spans="1:35" ht="20.399999999999999" x14ac:dyDescent="0.45">
      <c r="A17" s="5">
        <v>15</v>
      </c>
      <c r="B17" s="5">
        <v>215</v>
      </c>
      <c r="C17" s="5" t="s">
        <v>173</v>
      </c>
      <c r="D17" s="5">
        <v>27</v>
      </c>
      <c r="E17" s="5">
        <v>64</v>
      </c>
      <c r="F17" s="5">
        <v>57</v>
      </c>
      <c r="G17" s="6">
        <f t="shared" si="4"/>
        <v>121</v>
      </c>
      <c r="H17" s="6">
        <f t="shared" si="5"/>
        <v>60.5</v>
      </c>
      <c r="I17" s="7">
        <f t="shared" si="6"/>
        <v>0.60499999999999998</v>
      </c>
      <c r="J17" s="6" t="str">
        <f t="shared" si="7"/>
        <v>Yes</v>
      </c>
      <c r="K17" s="6" t="str">
        <f t="shared" si="8"/>
        <v>Minor</v>
      </c>
      <c r="L17" s="6" t="str">
        <f t="shared" si="9"/>
        <v>B</v>
      </c>
      <c r="M17" s="6" t="str">
        <f t="shared" si="10"/>
        <v>50%</v>
      </c>
      <c r="N17" s="6">
        <f t="shared" si="0"/>
        <v>57</v>
      </c>
      <c r="O17" s="6">
        <f t="shared" si="1"/>
        <v>64</v>
      </c>
      <c r="P17" s="6" t="str" cm="1">
        <f t="array" ref="P17">_xlfn.IFS(H17&gt;=80,"Excellent",H17&gt;=60,"Good",H17&lt;60,"Failed")</f>
        <v>Good</v>
      </c>
      <c r="Q17" s="6" t="str">
        <f t="shared" si="2"/>
        <v xml:space="preserve"> </v>
      </c>
      <c r="R17" s="6" t="str">
        <f t="shared" si="3"/>
        <v xml:space="preserve"> </v>
      </c>
      <c r="S17" s="8">
        <f t="shared" si="11"/>
        <v>5</v>
      </c>
      <c r="T17" s="9">
        <f t="shared" ca="1" si="12"/>
        <v>45191</v>
      </c>
    </row>
    <row r="18" spans="1:35" ht="20.399999999999999" x14ac:dyDescent="0.45">
      <c r="A18" s="5">
        <v>16</v>
      </c>
      <c r="B18" s="5">
        <v>216</v>
      </c>
      <c r="C18" s="5" t="s">
        <v>2</v>
      </c>
      <c r="D18" s="5">
        <v>26</v>
      </c>
      <c r="E18" s="5">
        <v>53</v>
      </c>
      <c r="F18" s="5">
        <v>66</v>
      </c>
      <c r="G18" s="6">
        <f t="shared" si="4"/>
        <v>119</v>
      </c>
      <c r="H18" s="6">
        <f t="shared" si="5"/>
        <v>59.5</v>
      </c>
      <c r="I18" s="7">
        <f t="shared" si="6"/>
        <v>0.59499999999999997</v>
      </c>
      <c r="J18" s="6" t="str">
        <f t="shared" si="7"/>
        <v>Yes</v>
      </c>
      <c r="K18" s="6" t="str">
        <f t="shared" si="8"/>
        <v>Minor</v>
      </c>
      <c r="L18" s="6" t="str">
        <f t="shared" si="9"/>
        <v>C+</v>
      </c>
      <c r="M18" s="6" t="str">
        <f t="shared" si="10"/>
        <v>50%</v>
      </c>
      <c r="N18" s="6">
        <f t="shared" si="0"/>
        <v>53</v>
      </c>
      <c r="O18" s="6">
        <f t="shared" si="1"/>
        <v>66</v>
      </c>
      <c r="P18" s="6" t="str" cm="1">
        <f t="array" ref="P18">_xlfn.IFS(H18&gt;=80,"Excellent",H18&gt;=60,"Good",H18&lt;60,"Failed")</f>
        <v>Failed</v>
      </c>
      <c r="Q18" s="6" t="str">
        <f t="shared" si="2"/>
        <v xml:space="preserve"> </v>
      </c>
      <c r="R18" s="6" t="str">
        <f t="shared" si="3"/>
        <v xml:space="preserve"> </v>
      </c>
      <c r="S18" s="8">
        <f t="shared" si="11"/>
        <v>7</v>
      </c>
      <c r="T18" s="9">
        <f t="shared" ca="1" si="12"/>
        <v>45191</v>
      </c>
    </row>
    <row r="19" spans="1:35" ht="20.399999999999999" x14ac:dyDescent="0.45">
      <c r="A19" s="5">
        <v>17</v>
      </c>
      <c r="B19" s="5">
        <v>217</v>
      </c>
      <c r="C19" s="5" t="s">
        <v>9</v>
      </c>
      <c r="D19" s="5">
        <v>24</v>
      </c>
      <c r="E19" s="5">
        <v>67</v>
      </c>
      <c r="F19" s="5">
        <v>93</v>
      </c>
      <c r="G19" s="6">
        <f t="shared" si="4"/>
        <v>160</v>
      </c>
      <c r="H19" s="6">
        <f t="shared" si="5"/>
        <v>80</v>
      </c>
      <c r="I19" s="7">
        <f t="shared" si="6"/>
        <v>0.8</v>
      </c>
      <c r="J19" s="6" t="str">
        <f t="shared" si="7"/>
        <v>Yes</v>
      </c>
      <c r="K19" s="6" t="str">
        <f t="shared" si="8"/>
        <v>Minor</v>
      </c>
      <c r="L19" s="6" t="str">
        <f t="shared" si="9"/>
        <v>A</v>
      </c>
      <c r="M19" s="6" t="str">
        <f t="shared" si="10"/>
        <v>50%</v>
      </c>
      <c r="N19" s="6">
        <f t="shared" si="0"/>
        <v>67</v>
      </c>
      <c r="O19" s="6">
        <f t="shared" si="1"/>
        <v>93</v>
      </c>
      <c r="P19" s="6" t="str" cm="1">
        <f t="array" ref="P19">_xlfn.IFS(H19&gt;=80,"Excellent",H19&gt;=60,"Good",H19&lt;60,"Failed")</f>
        <v>Excellent</v>
      </c>
      <c r="Q19" s="6" t="str">
        <f t="shared" si="2"/>
        <v xml:space="preserve"> </v>
      </c>
      <c r="R19" s="6" t="str">
        <f t="shared" si="3"/>
        <v xml:space="preserve"> </v>
      </c>
      <c r="S19" s="8">
        <f t="shared" si="11"/>
        <v>6</v>
      </c>
      <c r="T19" s="9">
        <f t="shared" ca="1" si="12"/>
        <v>45191</v>
      </c>
    </row>
    <row r="20" spans="1:35" ht="26.4" thickBot="1" x14ac:dyDescent="0.55000000000000004">
      <c r="A20" s="5">
        <v>18</v>
      </c>
      <c r="B20" s="5">
        <v>218</v>
      </c>
      <c r="C20" s="5" t="s">
        <v>10</v>
      </c>
      <c r="D20" s="5">
        <v>24</v>
      </c>
      <c r="E20" s="5">
        <v>57</v>
      </c>
      <c r="F20" s="5">
        <v>38</v>
      </c>
      <c r="G20" s="6">
        <f t="shared" si="4"/>
        <v>95</v>
      </c>
      <c r="H20" s="6">
        <f t="shared" si="5"/>
        <v>47.5</v>
      </c>
      <c r="I20" s="7">
        <f t="shared" si="6"/>
        <v>0.47499999999999998</v>
      </c>
      <c r="J20" s="6" t="str">
        <f t="shared" si="7"/>
        <v>Yes</v>
      </c>
      <c r="K20" s="6" t="str">
        <f t="shared" si="8"/>
        <v>Minor</v>
      </c>
      <c r="L20" s="6" t="str">
        <f t="shared" si="9"/>
        <v>C</v>
      </c>
      <c r="M20" s="6" t="str">
        <f t="shared" si="10"/>
        <v>50%</v>
      </c>
      <c r="N20" s="6">
        <f t="shared" si="0"/>
        <v>38</v>
      </c>
      <c r="O20" s="6">
        <f t="shared" si="1"/>
        <v>57</v>
      </c>
      <c r="P20" s="6" t="str" cm="1">
        <f t="array" ref="P20">_xlfn.IFS(H20&gt;=80,"Excellent",H20&gt;=60,"Good",H20&lt;60,"Failed")</f>
        <v>Failed</v>
      </c>
      <c r="Q20" s="6" t="str">
        <f t="shared" si="2"/>
        <v xml:space="preserve"> </v>
      </c>
      <c r="R20" s="6" t="str">
        <f t="shared" si="3"/>
        <v xml:space="preserve"> </v>
      </c>
      <c r="S20" s="8">
        <f t="shared" si="11"/>
        <v>6</v>
      </c>
      <c r="T20" s="9">
        <f t="shared" ca="1" si="12"/>
        <v>45191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35" ht="25.8" x14ac:dyDescent="0.45">
      <c r="A21" s="5">
        <v>19</v>
      </c>
      <c r="B21" s="5">
        <v>219</v>
      </c>
      <c r="C21" s="5" t="s">
        <v>11</v>
      </c>
      <c r="D21" s="5">
        <v>25</v>
      </c>
      <c r="E21" s="5">
        <v>68</v>
      </c>
      <c r="F21" s="5">
        <v>89</v>
      </c>
      <c r="G21" s="6">
        <f t="shared" si="4"/>
        <v>157</v>
      </c>
      <c r="H21" s="6">
        <f t="shared" si="5"/>
        <v>78.5</v>
      </c>
      <c r="I21" s="7">
        <f t="shared" si="6"/>
        <v>0.78500000000000003</v>
      </c>
      <c r="J21" s="6" t="str">
        <f t="shared" si="7"/>
        <v>Yes</v>
      </c>
      <c r="K21" s="6" t="str">
        <f t="shared" si="8"/>
        <v>Minor</v>
      </c>
      <c r="L21" s="6" t="str">
        <f t="shared" si="9"/>
        <v>B+</v>
      </c>
      <c r="M21" s="6" t="str">
        <f t="shared" si="10"/>
        <v>50%</v>
      </c>
      <c r="N21" s="6">
        <f t="shared" si="0"/>
        <v>68</v>
      </c>
      <c r="O21" s="6">
        <f t="shared" si="1"/>
        <v>89</v>
      </c>
      <c r="P21" s="6" t="str" cm="1">
        <f t="array" ref="P21">_xlfn.IFS(H21&gt;=80,"Excellent",H21&gt;=60,"Good",H21&lt;60,"Failed")</f>
        <v>Good</v>
      </c>
      <c r="Q21" s="6" t="str">
        <f t="shared" si="2"/>
        <v xml:space="preserve"> </v>
      </c>
      <c r="R21" s="6" t="str">
        <f t="shared" si="3"/>
        <v xml:space="preserve"> </v>
      </c>
      <c r="S21" s="8">
        <f t="shared" si="11"/>
        <v>5</v>
      </c>
      <c r="T21" s="9">
        <f t="shared" ca="1" si="12"/>
        <v>45191</v>
      </c>
      <c r="W21" s="11"/>
      <c r="X21" s="10" t="s">
        <v>176</v>
      </c>
      <c r="Y21" s="10"/>
      <c r="Z21" s="10" t="s">
        <v>177</v>
      </c>
      <c r="AA21" s="10"/>
      <c r="AB21" s="10" t="s">
        <v>194</v>
      </c>
      <c r="AC21" s="10"/>
      <c r="AD21" s="10" t="s">
        <v>195</v>
      </c>
      <c r="AE21" s="10"/>
      <c r="AF21" s="10" t="s">
        <v>196</v>
      </c>
      <c r="AG21" s="10"/>
      <c r="AH21" s="10" t="s">
        <v>197</v>
      </c>
      <c r="AI21" s="11"/>
    </row>
    <row r="22" spans="1:35" ht="25.8" x14ac:dyDescent="0.45">
      <c r="A22" s="5">
        <v>20</v>
      </c>
      <c r="B22" s="5">
        <v>220</v>
      </c>
      <c r="C22" s="5" t="s">
        <v>12</v>
      </c>
      <c r="D22" s="5">
        <v>24</v>
      </c>
      <c r="E22" s="5">
        <v>95</v>
      </c>
      <c r="F22" s="5">
        <v>78</v>
      </c>
      <c r="G22" s="6">
        <f t="shared" si="4"/>
        <v>173</v>
      </c>
      <c r="H22" s="6">
        <f t="shared" si="5"/>
        <v>86.5</v>
      </c>
      <c r="I22" s="7">
        <f t="shared" si="6"/>
        <v>0.86499999999999999</v>
      </c>
      <c r="J22" s="6" t="str">
        <f t="shared" si="7"/>
        <v>Yes</v>
      </c>
      <c r="K22" s="6" t="str">
        <f t="shared" si="8"/>
        <v>Minor</v>
      </c>
      <c r="L22" s="6" t="str">
        <f t="shared" si="9"/>
        <v>A</v>
      </c>
      <c r="M22" s="6" t="str">
        <f t="shared" si="10"/>
        <v>50%</v>
      </c>
      <c r="N22" s="6">
        <f t="shared" si="0"/>
        <v>78</v>
      </c>
      <c r="O22" s="6">
        <f t="shared" si="1"/>
        <v>95</v>
      </c>
      <c r="P22" s="6" t="str" cm="1">
        <f t="array" ref="P22">_xlfn.IFS(H22&gt;=80,"Excellent",H22&gt;=60,"Good",H22&lt;60,"Failed")</f>
        <v>Excellent</v>
      </c>
      <c r="Q22" s="6" t="str">
        <f t="shared" si="2"/>
        <v xml:space="preserve"> </v>
      </c>
      <c r="R22" s="6" t="str">
        <f t="shared" si="3"/>
        <v xml:space="preserve"> </v>
      </c>
      <c r="S22" s="8">
        <f t="shared" si="11"/>
        <v>4</v>
      </c>
      <c r="T22" s="9">
        <f t="shared" ca="1" si="12"/>
        <v>45191</v>
      </c>
      <c r="W22" s="11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1"/>
    </row>
    <row r="23" spans="1:35" ht="25.8" x14ac:dyDescent="0.45">
      <c r="A23" s="5">
        <v>21</v>
      </c>
      <c r="B23" s="5">
        <v>221</v>
      </c>
      <c r="C23" s="5" t="s">
        <v>6</v>
      </c>
      <c r="D23" s="5">
        <v>19</v>
      </c>
      <c r="E23" s="5">
        <v>65</v>
      </c>
      <c r="F23" s="5">
        <v>52</v>
      </c>
      <c r="G23" s="6">
        <f t="shared" si="4"/>
        <v>117</v>
      </c>
      <c r="H23" s="6">
        <f t="shared" si="5"/>
        <v>58.5</v>
      </c>
      <c r="I23" s="7">
        <f t="shared" si="6"/>
        <v>0.58499999999999996</v>
      </c>
      <c r="J23" s="6" t="str">
        <f t="shared" si="7"/>
        <v>Yes</v>
      </c>
      <c r="K23" s="6" t="str">
        <f t="shared" si="8"/>
        <v>Minor</v>
      </c>
      <c r="L23" s="6" t="str">
        <f t="shared" si="9"/>
        <v>C+</v>
      </c>
      <c r="M23" s="6" t="str">
        <f t="shared" si="10"/>
        <v>50%</v>
      </c>
      <c r="N23" s="6">
        <f t="shared" si="0"/>
        <v>52</v>
      </c>
      <c r="O23" s="6">
        <f t="shared" si="1"/>
        <v>65</v>
      </c>
      <c r="P23" s="6" t="str" cm="1">
        <f t="array" ref="P23">_xlfn.IFS(H23&gt;=80,"Excellent",H23&gt;=60,"Good",H23&lt;60,"Failed")</f>
        <v>Failed</v>
      </c>
      <c r="Q23" s="6" t="str">
        <f t="shared" si="2"/>
        <v xml:space="preserve"> </v>
      </c>
      <c r="R23" s="6" t="str">
        <f t="shared" si="3"/>
        <v xml:space="preserve"> </v>
      </c>
      <c r="S23" s="8">
        <f t="shared" si="11"/>
        <v>7</v>
      </c>
      <c r="T23" s="9">
        <f t="shared" ca="1" si="12"/>
        <v>45191</v>
      </c>
      <c r="W23" s="11"/>
      <c r="X23" s="12" t="s">
        <v>178</v>
      </c>
      <c r="Y23" s="12">
        <v>65.5</v>
      </c>
      <c r="Z23" s="12" t="s">
        <v>178</v>
      </c>
      <c r="AA23" s="12">
        <v>69.64</v>
      </c>
      <c r="AB23" s="12" t="s">
        <v>178</v>
      </c>
      <c r="AC23" s="12">
        <v>65.5</v>
      </c>
      <c r="AD23" s="12" t="s">
        <v>178</v>
      </c>
      <c r="AE23" s="12">
        <v>69.64</v>
      </c>
      <c r="AF23" s="12" t="s">
        <v>178</v>
      </c>
      <c r="AG23" s="12">
        <v>65.5</v>
      </c>
      <c r="AH23" s="12" t="s">
        <v>178</v>
      </c>
      <c r="AI23" s="11"/>
    </row>
    <row r="24" spans="1:35" ht="25.8" x14ac:dyDescent="0.45">
      <c r="A24" s="5">
        <v>22</v>
      </c>
      <c r="B24" s="5">
        <v>222</v>
      </c>
      <c r="C24" s="5" t="s">
        <v>2</v>
      </c>
      <c r="D24" s="5">
        <v>19</v>
      </c>
      <c r="E24" s="5">
        <v>23</v>
      </c>
      <c r="F24" s="5">
        <v>58</v>
      </c>
      <c r="G24" s="6">
        <f t="shared" si="4"/>
        <v>81</v>
      </c>
      <c r="H24" s="6">
        <f t="shared" si="5"/>
        <v>40.5</v>
      </c>
      <c r="I24" s="7">
        <f t="shared" si="6"/>
        <v>0.40500000000000003</v>
      </c>
      <c r="J24" s="6" t="str">
        <f t="shared" si="7"/>
        <v>Yes</v>
      </c>
      <c r="K24" s="6" t="str">
        <f t="shared" si="8"/>
        <v>Minor</v>
      </c>
      <c r="L24" s="6" t="str">
        <f t="shared" si="9"/>
        <v>C</v>
      </c>
      <c r="M24" s="6" t="str">
        <f t="shared" si="10"/>
        <v>50%</v>
      </c>
      <c r="N24" s="6">
        <f t="shared" si="0"/>
        <v>23</v>
      </c>
      <c r="O24" s="6">
        <f t="shared" si="1"/>
        <v>58</v>
      </c>
      <c r="P24" s="6" t="str" cm="1">
        <f t="array" ref="P24">_xlfn.IFS(H24&gt;=80,"Excellent",H24&gt;=60,"Good",H24&lt;60,"Failed")</f>
        <v>Failed</v>
      </c>
      <c r="Q24" s="6" t="str">
        <f t="shared" si="2"/>
        <v xml:space="preserve"> </v>
      </c>
      <c r="R24" s="6" t="str">
        <f t="shared" si="3"/>
        <v>Fail</v>
      </c>
      <c r="S24" s="8">
        <f t="shared" si="11"/>
        <v>7</v>
      </c>
      <c r="T24" s="9">
        <f ca="1">TODAY()</f>
        <v>45191</v>
      </c>
      <c r="W24" s="11"/>
      <c r="X24" s="12" t="s">
        <v>179</v>
      </c>
      <c r="Y24" s="12">
        <v>2.7933229425228459</v>
      </c>
      <c r="Z24" s="12" t="s">
        <v>179</v>
      </c>
      <c r="AA24" s="12">
        <v>2.6835492793488762</v>
      </c>
      <c r="AB24" s="12" t="s">
        <v>179</v>
      </c>
      <c r="AC24" s="12">
        <v>2.7933229425228459</v>
      </c>
      <c r="AD24" s="12" t="s">
        <v>179</v>
      </c>
      <c r="AE24" s="12">
        <v>2.6835492793488762</v>
      </c>
      <c r="AF24" s="12" t="s">
        <v>179</v>
      </c>
      <c r="AG24" s="12">
        <v>2.7933229425228459</v>
      </c>
      <c r="AH24" s="12" t="s">
        <v>179</v>
      </c>
      <c r="AI24" s="11"/>
    </row>
    <row r="25" spans="1:35" ht="25.8" x14ac:dyDescent="0.45">
      <c r="A25" s="5">
        <v>23</v>
      </c>
      <c r="B25" s="5">
        <v>223</v>
      </c>
      <c r="C25" s="5" t="s">
        <v>13</v>
      </c>
      <c r="D25" s="5">
        <v>29</v>
      </c>
      <c r="E25" s="5">
        <v>99</v>
      </c>
      <c r="F25" s="5">
        <v>81</v>
      </c>
      <c r="G25" s="6">
        <f t="shared" si="4"/>
        <v>180</v>
      </c>
      <c r="H25" s="6">
        <f t="shared" si="5"/>
        <v>90</v>
      </c>
      <c r="I25" s="7">
        <f t="shared" si="6"/>
        <v>0.9</v>
      </c>
      <c r="J25" s="6" t="str">
        <f t="shared" si="7"/>
        <v>Yes</v>
      </c>
      <c r="K25" s="6" t="str">
        <f t="shared" si="8"/>
        <v>Minor</v>
      </c>
      <c r="L25" s="6" t="str">
        <f t="shared" si="9"/>
        <v>A+</v>
      </c>
      <c r="M25" s="6" t="str">
        <f t="shared" si="10"/>
        <v>100%</v>
      </c>
      <c r="N25" s="6">
        <f t="shared" si="0"/>
        <v>81</v>
      </c>
      <c r="O25" s="6">
        <f t="shared" si="1"/>
        <v>99</v>
      </c>
      <c r="P25" s="6" t="str" cm="1">
        <f t="array" ref="P25">_xlfn.IFS(H25&gt;=80,"Excellent",H25&gt;=60,"Good",H25&lt;60,"Failed")</f>
        <v>Excellent</v>
      </c>
      <c r="Q25" s="6" t="str">
        <f t="shared" si="2"/>
        <v>yes HIGHEST</v>
      </c>
      <c r="R25" s="6" t="str">
        <f t="shared" si="3"/>
        <v xml:space="preserve"> </v>
      </c>
      <c r="S25" s="8">
        <f t="shared" si="11"/>
        <v>6</v>
      </c>
      <c r="T25" s="9">
        <f t="shared" ca="1" si="12"/>
        <v>45191</v>
      </c>
      <c r="W25" s="11"/>
      <c r="X25" s="12" t="s">
        <v>180</v>
      </c>
      <c r="Y25" s="12">
        <v>64</v>
      </c>
      <c r="Z25" s="12" t="s">
        <v>180</v>
      </c>
      <c r="AA25" s="12">
        <v>71.5</v>
      </c>
      <c r="AB25" s="12" t="s">
        <v>180</v>
      </c>
      <c r="AC25" s="12">
        <v>64</v>
      </c>
      <c r="AD25" s="12" t="s">
        <v>180</v>
      </c>
      <c r="AE25" s="12">
        <v>71.5</v>
      </c>
      <c r="AF25" s="12" t="s">
        <v>180</v>
      </c>
      <c r="AG25" s="12">
        <v>64</v>
      </c>
      <c r="AH25" s="12" t="s">
        <v>180</v>
      </c>
      <c r="AI25" s="11"/>
    </row>
    <row r="26" spans="1:35" ht="25.8" x14ac:dyDescent="0.45">
      <c r="A26" s="5">
        <v>24</v>
      </c>
      <c r="B26" s="5">
        <v>224</v>
      </c>
      <c r="C26" s="5" t="s">
        <v>14</v>
      </c>
      <c r="D26" s="5">
        <v>16</v>
      </c>
      <c r="E26" s="5">
        <v>50</v>
      </c>
      <c r="F26" s="5">
        <v>39</v>
      </c>
      <c r="G26" s="6">
        <f t="shared" si="4"/>
        <v>89</v>
      </c>
      <c r="H26" s="6">
        <f t="shared" si="5"/>
        <v>44.5</v>
      </c>
      <c r="I26" s="7">
        <f t="shared" si="6"/>
        <v>0.44500000000000001</v>
      </c>
      <c r="J26" s="6" t="str">
        <f t="shared" si="7"/>
        <v>No</v>
      </c>
      <c r="K26" s="6" t="str">
        <f t="shared" si="8"/>
        <v>Adult</v>
      </c>
      <c r="L26" s="6" t="str">
        <f t="shared" si="9"/>
        <v>C</v>
      </c>
      <c r="M26" s="6" t="str">
        <f t="shared" si="10"/>
        <v>50%</v>
      </c>
      <c r="N26" s="6">
        <f t="shared" si="0"/>
        <v>39</v>
      </c>
      <c r="O26" s="6">
        <f t="shared" si="1"/>
        <v>50</v>
      </c>
      <c r="P26" s="6" t="str" cm="1">
        <f t="array" ref="P26">_xlfn.IFS(H26&gt;=80,"Excellent",H26&gt;=60,"Good",H26&lt;60,"Failed")</f>
        <v>Failed</v>
      </c>
      <c r="Q26" s="6" t="str">
        <f t="shared" si="2"/>
        <v xml:space="preserve"> </v>
      </c>
      <c r="R26" s="6" t="str">
        <f t="shared" si="3"/>
        <v xml:space="preserve"> </v>
      </c>
      <c r="S26" s="8">
        <f t="shared" si="11"/>
        <v>4</v>
      </c>
      <c r="T26" s="9">
        <f t="shared" ca="1" si="12"/>
        <v>45191</v>
      </c>
      <c r="W26" s="11"/>
      <c r="X26" s="12" t="s">
        <v>181</v>
      </c>
      <c r="Y26" s="12">
        <v>64</v>
      </c>
      <c r="Z26" s="12" t="s">
        <v>181</v>
      </c>
      <c r="AA26" s="12">
        <v>98</v>
      </c>
      <c r="AB26" s="12" t="s">
        <v>181</v>
      </c>
      <c r="AC26" s="12">
        <v>64</v>
      </c>
      <c r="AD26" s="12" t="s">
        <v>181</v>
      </c>
      <c r="AE26" s="12">
        <v>98</v>
      </c>
      <c r="AF26" s="12" t="s">
        <v>181</v>
      </c>
      <c r="AG26" s="12">
        <v>64</v>
      </c>
      <c r="AH26" s="12" t="s">
        <v>181</v>
      </c>
      <c r="AI26" s="11"/>
    </row>
    <row r="27" spans="1:35" ht="25.8" x14ac:dyDescent="0.45">
      <c r="A27" s="5">
        <v>25</v>
      </c>
      <c r="B27" s="5">
        <v>225</v>
      </c>
      <c r="C27" s="5" t="s">
        <v>15</v>
      </c>
      <c r="D27" s="5">
        <v>20</v>
      </c>
      <c r="E27" s="5">
        <v>57</v>
      </c>
      <c r="F27" s="5">
        <v>41</v>
      </c>
      <c r="G27" s="6">
        <f t="shared" si="4"/>
        <v>98</v>
      </c>
      <c r="H27" s="6">
        <f t="shared" si="5"/>
        <v>49</v>
      </c>
      <c r="I27" s="7">
        <f t="shared" si="6"/>
        <v>0.49</v>
      </c>
      <c r="J27" s="6" t="str">
        <f t="shared" si="7"/>
        <v>Yes</v>
      </c>
      <c r="K27" s="6" t="str">
        <f t="shared" si="8"/>
        <v>Minor</v>
      </c>
      <c r="L27" s="6" t="str">
        <f t="shared" si="9"/>
        <v>C</v>
      </c>
      <c r="M27" s="6" t="str">
        <f t="shared" si="10"/>
        <v>50%</v>
      </c>
      <c r="N27" s="6">
        <f t="shared" si="0"/>
        <v>41</v>
      </c>
      <c r="O27" s="6">
        <f t="shared" si="1"/>
        <v>57</v>
      </c>
      <c r="P27" s="6" t="str" cm="1">
        <f t="array" ref="P27">_xlfn.IFS(H27&gt;=80,"Excellent",H27&gt;=60,"Good",H27&lt;60,"Failed")</f>
        <v>Failed</v>
      </c>
      <c r="Q27" s="6" t="str">
        <f t="shared" si="2"/>
        <v xml:space="preserve"> </v>
      </c>
      <c r="R27" s="6" t="str">
        <f t="shared" si="3"/>
        <v xml:space="preserve"> </v>
      </c>
      <c r="S27" s="8">
        <f t="shared" si="11"/>
        <v>5</v>
      </c>
      <c r="T27" s="9">
        <f t="shared" ca="1" si="12"/>
        <v>45191</v>
      </c>
      <c r="W27" s="11"/>
      <c r="X27" s="12" t="s">
        <v>182</v>
      </c>
      <c r="Y27" s="12">
        <v>19.75177594701865</v>
      </c>
      <c r="Z27" s="12" t="s">
        <v>182</v>
      </c>
      <c r="AA27" s="12">
        <v>18.975558930758631</v>
      </c>
      <c r="AB27" s="12" t="s">
        <v>182</v>
      </c>
      <c r="AC27" s="12">
        <v>19.75177594701865</v>
      </c>
      <c r="AD27" s="12" t="s">
        <v>182</v>
      </c>
      <c r="AE27" s="12">
        <v>18.975558930758631</v>
      </c>
      <c r="AF27" s="12" t="s">
        <v>182</v>
      </c>
      <c r="AG27" s="12">
        <v>19.75177594701865</v>
      </c>
      <c r="AH27" s="12" t="s">
        <v>182</v>
      </c>
      <c r="AI27" s="11"/>
    </row>
    <row r="28" spans="1:35" ht="25.8" x14ac:dyDescent="0.45">
      <c r="A28" s="5">
        <v>26</v>
      </c>
      <c r="B28" s="5">
        <v>226</v>
      </c>
      <c r="C28" s="5" t="s">
        <v>16</v>
      </c>
      <c r="D28" s="5">
        <v>19</v>
      </c>
      <c r="E28" s="5">
        <v>69</v>
      </c>
      <c r="F28" s="5">
        <v>65</v>
      </c>
      <c r="G28" s="6">
        <f t="shared" si="4"/>
        <v>134</v>
      </c>
      <c r="H28" s="6">
        <f t="shared" si="5"/>
        <v>67</v>
      </c>
      <c r="I28" s="7">
        <f t="shared" si="6"/>
        <v>0.67</v>
      </c>
      <c r="J28" s="6" t="str">
        <f t="shared" si="7"/>
        <v>Yes</v>
      </c>
      <c r="K28" s="6" t="str">
        <f t="shared" si="8"/>
        <v>Minor</v>
      </c>
      <c r="L28" s="6" t="str">
        <f t="shared" si="9"/>
        <v>B</v>
      </c>
      <c r="M28" s="6" t="str">
        <f t="shared" si="10"/>
        <v>50%</v>
      </c>
      <c r="N28" s="6">
        <f t="shared" si="0"/>
        <v>65</v>
      </c>
      <c r="O28" s="6">
        <f t="shared" si="1"/>
        <v>69</v>
      </c>
      <c r="P28" s="6" t="str" cm="1">
        <f t="array" ref="P28">_xlfn.IFS(H28&gt;=80,"Excellent",H28&gt;=60,"Good",H28&lt;60,"Failed")</f>
        <v>Good</v>
      </c>
      <c r="Q28" s="6" t="str">
        <f t="shared" si="2"/>
        <v xml:space="preserve"> </v>
      </c>
      <c r="R28" s="6" t="str">
        <f t="shared" si="3"/>
        <v xml:space="preserve"> </v>
      </c>
      <c r="S28" s="8">
        <f t="shared" si="11"/>
        <v>5</v>
      </c>
      <c r="T28" s="9">
        <f t="shared" ca="1" si="12"/>
        <v>45191</v>
      </c>
      <c r="W28" s="11"/>
      <c r="X28" s="12" t="s">
        <v>183</v>
      </c>
      <c r="Y28" s="12">
        <v>390.13265306122452</v>
      </c>
      <c r="Z28" s="12" t="s">
        <v>183</v>
      </c>
      <c r="AA28" s="12">
        <v>360.07183673469365</v>
      </c>
      <c r="AB28" s="12" t="s">
        <v>183</v>
      </c>
      <c r="AC28" s="12">
        <v>390.13265306122452</v>
      </c>
      <c r="AD28" s="12" t="s">
        <v>183</v>
      </c>
      <c r="AE28" s="12">
        <v>360.07183673469365</v>
      </c>
      <c r="AF28" s="12" t="s">
        <v>183</v>
      </c>
      <c r="AG28" s="12">
        <v>390.13265306122452</v>
      </c>
      <c r="AH28" s="12" t="s">
        <v>183</v>
      </c>
      <c r="AI28" s="11"/>
    </row>
    <row r="29" spans="1:35" ht="25.8" x14ac:dyDescent="0.45">
      <c r="A29" s="5">
        <v>27</v>
      </c>
      <c r="B29" s="5">
        <v>227</v>
      </c>
      <c r="C29" s="5" t="s">
        <v>17</v>
      </c>
      <c r="D29" s="5">
        <v>21</v>
      </c>
      <c r="E29" s="5">
        <v>72</v>
      </c>
      <c r="F29" s="5">
        <v>74</v>
      </c>
      <c r="G29" s="6">
        <f t="shared" si="4"/>
        <v>146</v>
      </c>
      <c r="H29" s="6">
        <f t="shared" si="5"/>
        <v>73</v>
      </c>
      <c r="I29" s="7">
        <f t="shared" si="6"/>
        <v>0.73</v>
      </c>
      <c r="J29" s="6" t="str">
        <f t="shared" si="7"/>
        <v>Yes</v>
      </c>
      <c r="K29" s="6" t="str">
        <f t="shared" si="8"/>
        <v>Minor</v>
      </c>
      <c r="L29" s="6" t="str">
        <f t="shared" si="9"/>
        <v>B+</v>
      </c>
      <c r="M29" s="6" t="str">
        <f t="shared" si="10"/>
        <v>50%</v>
      </c>
      <c r="N29" s="6">
        <f t="shared" si="0"/>
        <v>72</v>
      </c>
      <c r="O29" s="6">
        <f t="shared" si="1"/>
        <v>74</v>
      </c>
      <c r="P29" s="6" t="str" cm="1">
        <f t="array" ref="P29">_xlfn.IFS(H29&gt;=80,"Excellent",H29&gt;=60,"Good",H29&lt;60,"Failed")</f>
        <v>Good</v>
      </c>
      <c r="Q29" s="6" t="str">
        <f t="shared" si="2"/>
        <v xml:space="preserve"> </v>
      </c>
      <c r="R29" s="6" t="str">
        <f t="shared" si="3"/>
        <v xml:space="preserve"> </v>
      </c>
      <c r="S29" s="8">
        <f t="shared" si="11"/>
        <v>5</v>
      </c>
      <c r="T29" s="9">
        <f t="shared" ca="1" si="12"/>
        <v>45191</v>
      </c>
      <c r="W29" s="11"/>
      <c r="X29" s="12" t="s">
        <v>184</v>
      </c>
      <c r="Y29" s="12">
        <v>-0.31007346427283355</v>
      </c>
      <c r="Z29" s="12" t="s">
        <v>184</v>
      </c>
      <c r="AA29" s="12">
        <v>-1.0947735341478442</v>
      </c>
      <c r="AB29" s="12" t="s">
        <v>184</v>
      </c>
      <c r="AC29" s="12">
        <v>-0.31007346427283355</v>
      </c>
      <c r="AD29" s="12" t="s">
        <v>184</v>
      </c>
      <c r="AE29" s="12">
        <v>-1.0947735341478442</v>
      </c>
      <c r="AF29" s="12" t="s">
        <v>184</v>
      </c>
      <c r="AG29" s="12">
        <v>-0.31007346427283355</v>
      </c>
      <c r="AH29" s="12" t="s">
        <v>184</v>
      </c>
      <c r="AI29" s="11"/>
    </row>
    <row r="30" spans="1:35" ht="25.8" x14ac:dyDescent="0.45">
      <c r="A30" s="5">
        <v>28</v>
      </c>
      <c r="B30" s="5">
        <v>228</v>
      </c>
      <c r="C30" s="5" t="s">
        <v>18</v>
      </c>
      <c r="D30" s="5">
        <v>20</v>
      </c>
      <c r="E30" s="5">
        <v>56</v>
      </c>
      <c r="F30" s="5">
        <v>77</v>
      </c>
      <c r="G30" s="6">
        <f t="shared" si="4"/>
        <v>133</v>
      </c>
      <c r="H30" s="6">
        <f t="shared" si="5"/>
        <v>66.5</v>
      </c>
      <c r="I30" s="7">
        <f t="shared" si="6"/>
        <v>0.66500000000000004</v>
      </c>
      <c r="J30" s="6" t="str">
        <f t="shared" si="7"/>
        <v>Yes</v>
      </c>
      <c r="K30" s="6" t="str">
        <f t="shared" si="8"/>
        <v>Minor</v>
      </c>
      <c r="L30" s="6" t="str">
        <f t="shared" si="9"/>
        <v>B</v>
      </c>
      <c r="M30" s="6" t="str">
        <f t="shared" si="10"/>
        <v>50%</v>
      </c>
      <c r="N30" s="6">
        <f t="shared" si="0"/>
        <v>56</v>
      </c>
      <c r="O30" s="6">
        <f t="shared" si="1"/>
        <v>77</v>
      </c>
      <c r="P30" s="6" t="str" cm="1">
        <f t="array" ref="P30">_xlfn.IFS(H30&gt;=80,"Excellent",H30&gt;=60,"Good",H30&lt;60,"Failed")</f>
        <v>Good</v>
      </c>
      <c r="Q30" s="6" t="str">
        <f t="shared" si="2"/>
        <v xml:space="preserve"> </v>
      </c>
      <c r="R30" s="6" t="str">
        <f t="shared" si="3"/>
        <v xml:space="preserve"> </v>
      </c>
      <c r="S30" s="8">
        <f t="shared" si="11"/>
        <v>5</v>
      </c>
      <c r="T30" s="9">
        <f t="shared" ca="1" si="12"/>
        <v>45191</v>
      </c>
      <c r="W30" s="11"/>
      <c r="X30" s="12" t="s">
        <v>185</v>
      </c>
      <c r="Y30" s="12">
        <v>-8.3011148578423566E-2</v>
      </c>
      <c r="Z30" s="12" t="s">
        <v>185</v>
      </c>
      <c r="AA30" s="12">
        <v>-0.18932775660679396</v>
      </c>
      <c r="AB30" s="12" t="s">
        <v>185</v>
      </c>
      <c r="AC30" s="12">
        <v>-8.3011148578423566E-2</v>
      </c>
      <c r="AD30" s="12" t="s">
        <v>185</v>
      </c>
      <c r="AE30" s="12">
        <v>-0.18932775660679396</v>
      </c>
      <c r="AF30" s="12" t="s">
        <v>185</v>
      </c>
      <c r="AG30" s="12">
        <v>-8.3011148578423566E-2</v>
      </c>
      <c r="AH30" s="12" t="s">
        <v>185</v>
      </c>
      <c r="AI30" s="11"/>
    </row>
    <row r="31" spans="1:35" ht="25.8" x14ac:dyDescent="0.45">
      <c r="A31" s="5">
        <v>29</v>
      </c>
      <c r="B31" s="5">
        <v>229</v>
      </c>
      <c r="C31" s="5" t="s">
        <v>19</v>
      </c>
      <c r="D31" s="5">
        <v>30</v>
      </c>
      <c r="E31" s="5">
        <v>57</v>
      </c>
      <c r="F31" s="5">
        <v>66</v>
      </c>
      <c r="G31" s="6">
        <f t="shared" si="4"/>
        <v>123</v>
      </c>
      <c r="H31" s="6">
        <f t="shared" si="5"/>
        <v>61.5</v>
      </c>
      <c r="I31" s="7">
        <f t="shared" si="6"/>
        <v>0.61499999999999999</v>
      </c>
      <c r="J31" s="6" t="str">
        <f t="shared" si="7"/>
        <v>Yes</v>
      </c>
      <c r="K31" s="6" t="str">
        <f t="shared" si="8"/>
        <v>Minor</v>
      </c>
      <c r="L31" s="6" t="str">
        <f t="shared" si="9"/>
        <v>B</v>
      </c>
      <c r="M31" s="6" t="str">
        <f t="shared" si="10"/>
        <v>50%</v>
      </c>
      <c r="N31" s="6">
        <f t="shared" si="0"/>
        <v>57</v>
      </c>
      <c r="O31" s="6">
        <f t="shared" si="1"/>
        <v>66</v>
      </c>
      <c r="P31" s="6" t="str" cm="1">
        <f t="array" ref="P31">_xlfn.IFS(H31&gt;=80,"Excellent",H31&gt;=60,"Good",H31&lt;60,"Failed")</f>
        <v>Good</v>
      </c>
      <c r="Q31" s="6" t="str">
        <f t="shared" si="2"/>
        <v xml:space="preserve"> </v>
      </c>
      <c r="R31" s="6" t="str">
        <f t="shared" si="3"/>
        <v xml:space="preserve"> </v>
      </c>
      <c r="S31" s="8">
        <f t="shared" si="11"/>
        <v>4</v>
      </c>
      <c r="T31" s="9">
        <f t="shared" ca="1" si="12"/>
        <v>45191</v>
      </c>
      <c r="W31" s="11"/>
      <c r="X31" s="12" t="s">
        <v>186</v>
      </c>
      <c r="Y31" s="12">
        <v>77</v>
      </c>
      <c r="Z31" s="12" t="s">
        <v>186</v>
      </c>
      <c r="AA31" s="12">
        <v>63</v>
      </c>
      <c r="AB31" s="12" t="s">
        <v>186</v>
      </c>
      <c r="AC31" s="12">
        <v>77</v>
      </c>
      <c r="AD31" s="12" t="s">
        <v>186</v>
      </c>
      <c r="AE31" s="12">
        <v>63</v>
      </c>
      <c r="AF31" s="12" t="s">
        <v>186</v>
      </c>
      <c r="AG31" s="12">
        <v>77</v>
      </c>
      <c r="AH31" s="12" t="s">
        <v>186</v>
      </c>
      <c r="AI31" s="11"/>
    </row>
    <row r="32" spans="1:35" ht="25.8" x14ac:dyDescent="0.45">
      <c r="A32" s="5">
        <v>30</v>
      </c>
      <c r="B32" s="5">
        <v>230</v>
      </c>
      <c r="C32" s="5" t="s">
        <v>20</v>
      </c>
      <c r="D32" s="5">
        <v>20</v>
      </c>
      <c r="E32" s="5">
        <v>83</v>
      </c>
      <c r="F32" s="5">
        <v>92</v>
      </c>
      <c r="G32" s="6">
        <f t="shared" si="4"/>
        <v>175</v>
      </c>
      <c r="H32" s="6">
        <f t="shared" si="5"/>
        <v>87.5</v>
      </c>
      <c r="I32" s="7">
        <f t="shared" si="6"/>
        <v>0.875</v>
      </c>
      <c r="J32" s="6" t="str">
        <f t="shared" si="7"/>
        <v>Yes</v>
      </c>
      <c r="K32" s="6" t="str">
        <f t="shared" si="8"/>
        <v>Minor</v>
      </c>
      <c r="L32" s="6" t="str">
        <f t="shared" si="9"/>
        <v>A</v>
      </c>
      <c r="M32" s="6" t="str">
        <f t="shared" si="10"/>
        <v>50%</v>
      </c>
      <c r="N32" s="6">
        <f t="shared" si="0"/>
        <v>83</v>
      </c>
      <c r="O32" s="6">
        <f t="shared" si="1"/>
        <v>92</v>
      </c>
      <c r="P32" s="6" t="str" cm="1">
        <f t="array" ref="P32">_xlfn.IFS(H32&gt;=80,"Excellent",H32&gt;=60,"Good",H32&lt;60,"Failed")</f>
        <v>Excellent</v>
      </c>
      <c r="Q32" s="6" t="str">
        <f t="shared" si="2"/>
        <v xml:space="preserve"> </v>
      </c>
      <c r="R32" s="6" t="str">
        <f t="shared" si="3"/>
        <v xml:space="preserve"> </v>
      </c>
      <c r="S32" s="8">
        <f t="shared" si="11"/>
        <v>6</v>
      </c>
      <c r="T32" s="9">
        <f t="shared" ca="1" si="12"/>
        <v>45191</v>
      </c>
      <c r="W32" s="11"/>
      <c r="X32" s="12" t="s">
        <v>187</v>
      </c>
      <c r="Y32" s="12">
        <v>22</v>
      </c>
      <c r="Z32" s="12" t="s">
        <v>187</v>
      </c>
      <c r="AA32" s="12">
        <v>35</v>
      </c>
      <c r="AB32" s="12" t="s">
        <v>187</v>
      </c>
      <c r="AC32" s="12">
        <v>22</v>
      </c>
      <c r="AD32" s="12" t="s">
        <v>187</v>
      </c>
      <c r="AE32" s="12">
        <v>35</v>
      </c>
      <c r="AF32" s="12" t="s">
        <v>187</v>
      </c>
      <c r="AG32" s="12">
        <v>22</v>
      </c>
      <c r="AH32" s="12" t="s">
        <v>187</v>
      </c>
      <c r="AI32" s="11"/>
    </row>
    <row r="33" spans="1:35" ht="25.8" x14ac:dyDescent="0.45">
      <c r="A33" s="5">
        <v>31</v>
      </c>
      <c r="B33" s="5">
        <v>231</v>
      </c>
      <c r="C33" s="5" t="s">
        <v>3</v>
      </c>
      <c r="D33" s="5">
        <v>18</v>
      </c>
      <c r="E33" s="5">
        <v>56</v>
      </c>
      <c r="F33" s="5">
        <v>55</v>
      </c>
      <c r="G33" s="6">
        <f t="shared" si="4"/>
        <v>111</v>
      </c>
      <c r="H33" s="6">
        <f t="shared" si="5"/>
        <v>55.5</v>
      </c>
      <c r="I33" s="7">
        <f t="shared" si="6"/>
        <v>0.55500000000000005</v>
      </c>
      <c r="J33" s="6" t="str">
        <f t="shared" si="7"/>
        <v>Yes</v>
      </c>
      <c r="K33" s="6" t="str">
        <f t="shared" si="8"/>
        <v>Minor</v>
      </c>
      <c r="L33" s="6" t="str">
        <f t="shared" si="9"/>
        <v>C+</v>
      </c>
      <c r="M33" s="6" t="str">
        <f t="shared" si="10"/>
        <v>50%</v>
      </c>
      <c r="N33" s="6">
        <f t="shared" si="0"/>
        <v>55</v>
      </c>
      <c r="O33" s="6">
        <f t="shared" si="1"/>
        <v>56</v>
      </c>
      <c r="P33" s="6" t="str" cm="1">
        <f t="array" ref="P33">_xlfn.IFS(H33&gt;=80,"Excellent",H33&gt;=60,"Good",H33&lt;60,"Failed")</f>
        <v>Failed</v>
      </c>
      <c r="Q33" s="6" t="str">
        <f t="shared" si="2"/>
        <v xml:space="preserve"> </v>
      </c>
      <c r="R33" s="6" t="str">
        <f t="shared" si="3"/>
        <v xml:space="preserve"> </v>
      </c>
      <c r="S33" s="8">
        <f t="shared" si="11"/>
        <v>4</v>
      </c>
      <c r="T33" s="9">
        <f t="shared" ca="1" si="12"/>
        <v>45191</v>
      </c>
      <c r="W33" s="11"/>
      <c r="X33" s="12" t="s">
        <v>188</v>
      </c>
      <c r="Y33" s="12">
        <v>99</v>
      </c>
      <c r="Z33" s="12" t="s">
        <v>188</v>
      </c>
      <c r="AA33" s="12">
        <v>98</v>
      </c>
      <c r="AB33" s="12" t="s">
        <v>188</v>
      </c>
      <c r="AC33" s="12">
        <v>99</v>
      </c>
      <c r="AD33" s="12" t="s">
        <v>188</v>
      </c>
      <c r="AE33" s="12">
        <v>98</v>
      </c>
      <c r="AF33" s="12" t="s">
        <v>188</v>
      </c>
      <c r="AG33" s="12">
        <v>99</v>
      </c>
      <c r="AH33" s="12" t="s">
        <v>188</v>
      </c>
      <c r="AI33" s="11"/>
    </row>
    <row r="34" spans="1:35" ht="25.8" x14ac:dyDescent="0.45">
      <c r="A34" s="5">
        <v>32</v>
      </c>
      <c r="B34" s="5">
        <v>232</v>
      </c>
      <c r="C34" s="5" t="s">
        <v>8</v>
      </c>
      <c r="D34" s="5">
        <v>29</v>
      </c>
      <c r="E34" s="5">
        <v>93</v>
      </c>
      <c r="F34" s="5">
        <v>98</v>
      </c>
      <c r="G34" s="6">
        <f t="shared" si="4"/>
        <v>191</v>
      </c>
      <c r="H34" s="6">
        <f t="shared" si="5"/>
        <v>95.5</v>
      </c>
      <c r="I34" s="7">
        <f t="shared" si="6"/>
        <v>0.95499999999999996</v>
      </c>
      <c r="J34" s="6" t="str">
        <f t="shared" si="7"/>
        <v>Yes</v>
      </c>
      <c r="K34" s="6" t="str">
        <f t="shared" si="8"/>
        <v>Minor</v>
      </c>
      <c r="L34" s="6" t="str">
        <f t="shared" si="9"/>
        <v>A+</v>
      </c>
      <c r="M34" s="6" t="str">
        <f t="shared" si="10"/>
        <v>100%</v>
      </c>
      <c r="N34" s="6">
        <f t="shared" si="0"/>
        <v>93</v>
      </c>
      <c r="O34" s="6">
        <f t="shared" si="1"/>
        <v>98</v>
      </c>
      <c r="P34" s="6" t="str" cm="1">
        <f t="array" ref="P34">_xlfn.IFS(H34&gt;=80,"Excellent",H34&gt;=60,"Good",H34&lt;60,"Failed")</f>
        <v>Excellent</v>
      </c>
      <c r="Q34" s="6" t="str">
        <f t="shared" si="2"/>
        <v xml:space="preserve"> </v>
      </c>
      <c r="R34" s="6" t="str">
        <f t="shared" si="3"/>
        <v xml:space="preserve"> </v>
      </c>
      <c r="S34" s="8">
        <f t="shared" si="11"/>
        <v>5</v>
      </c>
      <c r="T34" s="9">
        <f t="shared" ca="1" si="12"/>
        <v>45191</v>
      </c>
      <c r="W34" s="11"/>
      <c r="X34" s="12" t="s">
        <v>189</v>
      </c>
      <c r="Y34" s="12">
        <v>3275</v>
      </c>
      <c r="Z34" s="12" t="s">
        <v>189</v>
      </c>
      <c r="AA34" s="12">
        <v>3482</v>
      </c>
      <c r="AB34" s="12" t="s">
        <v>189</v>
      </c>
      <c r="AC34" s="12">
        <v>3275</v>
      </c>
      <c r="AD34" s="12" t="s">
        <v>189</v>
      </c>
      <c r="AE34" s="12">
        <v>3482</v>
      </c>
      <c r="AF34" s="12" t="s">
        <v>189</v>
      </c>
      <c r="AG34" s="12">
        <v>3275</v>
      </c>
      <c r="AH34" s="12" t="s">
        <v>189</v>
      </c>
      <c r="AI34" s="11"/>
    </row>
    <row r="35" spans="1:35" ht="25.8" x14ac:dyDescent="0.45">
      <c r="A35" s="5">
        <v>33</v>
      </c>
      <c r="B35" s="5">
        <v>233</v>
      </c>
      <c r="C35" s="5" t="s">
        <v>21</v>
      </c>
      <c r="D35" s="5">
        <v>21</v>
      </c>
      <c r="E35" s="5">
        <v>65</v>
      </c>
      <c r="F35" s="5">
        <v>95</v>
      </c>
      <c r="G35" s="6">
        <f t="shared" si="4"/>
        <v>160</v>
      </c>
      <c r="H35" s="6">
        <f t="shared" si="5"/>
        <v>80</v>
      </c>
      <c r="I35" s="7">
        <f t="shared" si="6"/>
        <v>0.8</v>
      </c>
      <c r="J35" s="6" t="str">
        <f t="shared" si="7"/>
        <v>Yes</v>
      </c>
      <c r="K35" s="6" t="str">
        <f t="shared" si="8"/>
        <v>Minor</v>
      </c>
      <c r="L35" s="6" t="str">
        <f t="shared" si="9"/>
        <v>A</v>
      </c>
      <c r="M35" s="6" t="str">
        <f t="shared" si="10"/>
        <v>50%</v>
      </c>
      <c r="N35" s="6">
        <f t="shared" ref="N35:N52" si="13">MIN(E35:F35)</f>
        <v>65</v>
      </c>
      <c r="O35" s="6">
        <f t="shared" ref="O35:O52" si="14">MAX(E35:F35)</f>
        <v>95</v>
      </c>
      <c r="P35" s="6" t="str" cm="1">
        <f t="array" ref="P35">_xlfn.IFS(H35&gt;=80,"Excellent",H35&gt;=60,"Good",H35&lt;60,"Failed")</f>
        <v>Excellent</v>
      </c>
      <c r="Q35" s="6" t="str">
        <f t="shared" ref="Q35:Q52" si="15">IF(O35&gt;=99,"yes HIGHEST"," ")</f>
        <v xml:space="preserve"> </v>
      </c>
      <c r="R35" s="6" t="str">
        <f t="shared" ref="R35:R52" si="16">IF(N35&lt;35,"Fail"," ")</f>
        <v xml:space="preserve"> </v>
      </c>
      <c r="S35" s="8">
        <f t="shared" si="11"/>
        <v>6</v>
      </c>
      <c r="T35" s="9">
        <f t="shared" ca="1" si="12"/>
        <v>45191</v>
      </c>
      <c r="W35" s="11"/>
      <c r="X35" s="12" t="s">
        <v>190</v>
      </c>
      <c r="Y35" s="12">
        <v>50</v>
      </c>
      <c r="Z35" s="12" t="s">
        <v>190</v>
      </c>
      <c r="AA35" s="12">
        <v>50</v>
      </c>
      <c r="AB35" s="12" t="s">
        <v>190</v>
      </c>
      <c r="AC35" s="12">
        <v>50</v>
      </c>
      <c r="AD35" s="12" t="s">
        <v>190</v>
      </c>
      <c r="AE35" s="12">
        <v>50</v>
      </c>
      <c r="AF35" s="12" t="s">
        <v>190</v>
      </c>
      <c r="AG35" s="12">
        <v>50</v>
      </c>
      <c r="AH35" s="12" t="s">
        <v>190</v>
      </c>
      <c r="AI35" s="11"/>
    </row>
    <row r="36" spans="1:35" ht="25.8" x14ac:dyDescent="0.45">
      <c r="A36" s="5">
        <v>34</v>
      </c>
      <c r="B36" s="5">
        <v>234</v>
      </c>
      <c r="C36" s="5" t="s">
        <v>22</v>
      </c>
      <c r="D36" s="5">
        <v>24</v>
      </c>
      <c r="E36" s="5">
        <v>91</v>
      </c>
      <c r="F36" s="5">
        <v>55</v>
      </c>
      <c r="G36" s="6">
        <f t="shared" si="4"/>
        <v>146</v>
      </c>
      <c r="H36" s="6">
        <f t="shared" si="5"/>
        <v>73</v>
      </c>
      <c r="I36" s="7">
        <f t="shared" si="6"/>
        <v>0.73</v>
      </c>
      <c r="J36" s="6" t="str">
        <f t="shared" si="7"/>
        <v>Yes</v>
      </c>
      <c r="K36" s="6" t="str">
        <f t="shared" si="8"/>
        <v>Minor</v>
      </c>
      <c r="L36" s="6" t="str">
        <f t="shared" si="9"/>
        <v>B+</v>
      </c>
      <c r="M36" s="6" t="str">
        <f t="shared" si="10"/>
        <v>50%</v>
      </c>
      <c r="N36" s="6">
        <f t="shared" si="13"/>
        <v>55</v>
      </c>
      <c r="O36" s="6">
        <f t="shared" si="14"/>
        <v>91</v>
      </c>
      <c r="P36" s="6" t="str" cm="1">
        <f t="array" ref="P36">_xlfn.IFS(H36&gt;=80,"Excellent",H36&gt;=60,"Good",H36&lt;60,"Failed")</f>
        <v>Good</v>
      </c>
      <c r="Q36" s="6" t="str">
        <f t="shared" si="15"/>
        <v xml:space="preserve"> </v>
      </c>
      <c r="R36" s="6" t="str">
        <f t="shared" si="16"/>
        <v xml:space="preserve"> </v>
      </c>
      <c r="S36" s="8">
        <f t="shared" si="11"/>
        <v>6</v>
      </c>
      <c r="T36" s="9">
        <f t="shared" ca="1" si="12"/>
        <v>45191</v>
      </c>
      <c r="W36" s="11"/>
      <c r="X36" s="12" t="s">
        <v>191</v>
      </c>
      <c r="Y36" s="12">
        <v>99</v>
      </c>
      <c r="Z36" s="12" t="s">
        <v>191</v>
      </c>
      <c r="AA36" s="12">
        <v>98</v>
      </c>
      <c r="AB36" s="12" t="s">
        <v>191</v>
      </c>
      <c r="AC36" s="12">
        <v>99</v>
      </c>
      <c r="AD36" s="12" t="s">
        <v>191</v>
      </c>
      <c r="AE36" s="12">
        <v>98</v>
      </c>
      <c r="AF36" s="12" t="s">
        <v>191</v>
      </c>
      <c r="AG36" s="12">
        <v>99</v>
      </c>
      <c r="AH36" s="12" t="s">
        <v>191</v>
      </c>
      <c r="AI36" s="11"/>
    </row>
    <row r="37" spans="1:35" ht="25.8" x14ac:dyDescent="0.45">
      <c r="A37" s="5">
        <v>35</v>
      </c>
      <c r="B37" s="5">
        <v>235</v>
      </c>
      <c r="C37" s="5" t="s">
        <v>23</v>
      </c>
      <c r="D37" s="5">
        <v>27</v>
      </c>
      <c r="E37" s="5">
        <v>99</v>
      </c>
      <c r="F37" s="5">
        <v>87</v>
      </c>
      <c r="G37" s="6">
        <f t="shared" si="4"/>
        <v>186</v>
      </c>
      <c r="H37" s="6">
        <f t="shared" si="5"/>
        <v>93</v>
      </c>
      <c r="I37" s="7">
        <f t="shared" si="6"/>
        <v>0.93</v>
      </c>
      <c r="J37" s="6" t="str">
        <f t="shared" si="7"/>
        <v>Yes</v>
      </c>
      <c r="K37" s="6" t="str">
        <f t="shared" si="8"/>
        <v>Minor</v>
      </c>
      <c r="L37" s="6" t="str">
        <f t="shared" si="9"/>
        <v>A+</v>
      </c>
      <c r="M37" s="6" t="str">
        <f t="shared" si="10"/>
        <v>100%</v>
      </c>
      <c r="N37" s="6">
        <f t="shared" si="13"/>
        <v>87</v>
      </c>
      <c r="O37" s="6">
        <f t="shared" si="14"/>
        <v>99</v>
      </c>
      <c r="P37" s="6" t="str" cm="1">
        <f t="array" ref="P37">_xlfn.IFS(H37&gt;=80,"Excellent",H37&gt;=60,"Good",H37&lt;60,"Failed")</f>
        <v>Excellent</v>
      </c>
      <c r="Q37" s="6" t="str">
        <f t="shared" si="15"/>
        <v>yes HIGHEST</v>
      </c>
      <c r="R37" s="6" t="str">
        <f t="shared" si="16"/>
        <v xml:space="preserve"> </v>
      </c>
      <c r="S37" s="8">
        <f t="shared" si="11"/>
        <v>6</v>
      </c>
      <c r="T37" s="9">
        <f t="shared" ca="1" si="12"/>
        <v>45191</v>
      </c>
      <c r="W37" s="11"/>
      <c r="X37" s="12" t="s">
        <v>192</v>
      </c>
      <c r="Y37" s="12">
        <v>22</v>
      </c>
      <c r="Z37" s="12" t="s">
        <v>192</v>
      </c>
      <c r="AA37" s="12">
        <v>35</v>
      </c>
      <c r="AB37" s="12" t="s">
        <v>192</v>
      </c>
      <c r="AC37" s="12">
        <v>22</v>
      </c>
      <c r="AD37" s="12" t="s">
        <v>192</v>
      </c>
      <c r="AE37" s="12">
        <v>35</v>
      </c>
      <c r="AF37" s="12" t="s">
        <v>192</v>
      </c>
      <c r="AG37" s="12">
        <v>22</v>
      </c>
      <c r="AH37" s="12" t="s">
        <v>192</v>
      </c>
      <c r="AI37" s="11"/>
    </row>
    <row r="38" spans="1:35" ht="26.4" thickBot="1" x14ac:dyDescent="0.5">
      <c r="A38" s="5">
        <v>36</v>
      </c>
      <c r="B38" s="5">
        <v>236</v>
      </c>
      <c r="C38" s="5" t="s">
        <v>24</v>
      </c>
      <c r="D38" s="5">
        <v>17</v>
      </c>
      <c r="E38" s="5">
        <v>73</v>
      </c>
      <c r="F38" s="5">
        <v>35</v>
      </c>
      <c r="G38" s="6">
        <f t="shared" si="4"/>
        <v>108</v>
      </c>
      <c r="H38" s="6">
        <f t="shared" si="5"/>
        <v>54</v>
      </c>
      <c r="I38" s="7">
        <f t="shared" si="6"/>
        <v>0.54</v>
      </c>
      <c r="J38" s="6" t="str">
        <f t="shared" si="7"/>
        <v>No</v>
      </c>
      <c r="K38" s="6" t="str">
        <f t="shared" si="8"/>
        <v>Adult</v>
      </c>
      <c r="L38" s="6" t="str">
        <f t="shared" si="9"/>
        <v>C+</v>
      </c>
      <c r="M38" s="6" t="str">
        <f t="shared" si="10"/>
        <v>50%</v>
      </c>
      <c r="N38" s="6">
        <f t="shared" si="13"/>
        <v>35</v>
      </c>
      <c r="O38" s="6">
        <f t="shared" si="14"/>
        <v>73</v>
      </c>
      <c r="P38" s="6" t="str" cm="1">
        <f t="array" ref="P38">_xlfn.IFS(H38&gt;=80,"Excellent",H38&gt;=60,"Good",H38&lt;60,"Failed")</f>
        <v>Failed</v>
      </c>
      <c r="Q38" s="6" t="str">
        <f t="shared" si="15"/>
        <v xml:space="preserve"> </v>
      </c>
      <c r="R38" s="6" t="str">
        <f t="shared" si="16"/>
        <v xml:space="preserve"> </v>
      </c>
      <c r="S38" s="8">
        <f t="shared" si="11"/>
        <v>6</v>
      </c>
      <c r="T38" s="9">
        <f t="shared" ca="1" si="12"/>
        <v>45191</v>
      </c>
      <c r="W38" s="11"/>
      <c r="X38" s="13" t="s">
        <v>193</v>
      </c>
      <c r="Y38" s="13">
        <v>5.6133926145988911</v>
      </c>
      <c r="Z38" s="13" t="s">
        <v>193</v>
      </c>
      <c r="AA38" s="13">
        <v>5.3927941793955156</v>
      </c>
      <c r="AB38" s="13" t="s">
        <v>193</v>
      </c>
      <c r="AC38" s="13">
        <v>5.6133926145988911</v>
      </c>
      <c r="AD38" s="13" t="s">
        <v>193</v>
      </c>
      <c r="AE38" s="13">
        <v>5.3927941793955156</v>
      </c>
      <c r="AF38" s="13" t="s">
        <v>193</v>
      </c>
      <c r="AG38" s="13">
        <v>5.6133926145988911</v>
      </c>
      <c r="AH38" s="13" t="s">
        <v>193</v>
      </c>
      <c r="AI38" s="11"/>
    </row>
    <row r="39" spans="1:35" ht="20.399999999999999" x14ac:dyDescent="0.45">
      <c r="A39" s="5">
        <v>37</v>
      </c>
      <c r="B39" s="5">
        <v>237</v>
      </c>
      <c r="C39" s="5" t="s">
        <v>25</v>
      </c>
      <c r="D39" s="5">
        <v>30</v>
      </c>
      <c r="E39" s="5">
        <v>62</v>
      </c>
      <c r="F39" s="5">
        <v>42</v>
      </c>
      <c r="G39" s="6">
        <f t="shared" si="4"/>
        <v>104</v>
      </c>
      <c r="H39" s="6">
        <f t="shared" si="5"/>
        <v>52</v>
      </c>
      <c r="I39" s="7">
        <f t="shared" si="6"/>
        <v>0.52</v>
      </c>
      <c r="J39" s="6" t="str">
        <f t="shared" si="7"/>
        <v>Yes</v>
      </c>
      <c r="K39" s="6" t="str">
        <f t="shared" si="8"/>
        <v>Minor</v>
      </c>
      <c r="L39" s="6" t="str">
        <f t="shared" si="9"/>
        <v>C+</v>
      </c>
      <c r="M39" s="6" t="str">
        <f t="shared" si="10"/>
        <v>50%</v>
      </c>
      <c r="N39" s="6">
        <f t="shared" si="13"/>
        <v>42</v>
      </c>
      <c r="O39" s="6">
        <f t="shared" si="14"/>
        <v>62</v>
      </c>
      <c r="P39" s="6" t="str" cm="1">
        <f t="array" ref="P39">_xlfn.IFS(H39&gt;=80,"Excellent",H39&gt;=60,"Good",H39&lt;60,"Failed")</f>
        <v>Failed</v>
      </c>
      <c r="Q39" s="6" t="str">
        <f t="shared" si="15"/>
        <v xml:space="preserve"> </v>
      </c>
      <c r="R39" s="6" t="str">
        <f t="shared" si="16"/>
        <v xml:space="preserve"> </v>
      </c>
      <c r="S39" s="8">
        <f t="shared" si="11"/>
        <v>6</v>
      </c>
      <c r="T39" s="9">
        <f t="shared" ca="1" si="12"/>
        <v>45191</v>
      </c>
    </row>
    <row r="40" spans="1:35" ht="20.399999999999999" x14ac:dyDescent="0.45">
      <c r="A40" s="5">
        <v>38</v>
      </c>
      <c r="B40" s="5">
        <v>238</v>
      </c>
      <c r="C40" s="5" t="s">
        <v>26</v>
      </c>
      <c r="D40" s="5">
        <v>22</v>
      </c>
      <c r="E40" s="5">
        <v>58</v>
      </c>
      <c r="F40" s="5">
        <v>69</v>
      </c>
      <c r="G40" s="6">
        <f t="shared" si="4"/>
        <v>127</v>
      </c>
      <c r="H40" s="6">
        <f t="shared" si="5"/>
        <v>63.5</v>
      </c>
      <c r="I40" s="7">
        <f t="shared" si="6"/>
        <v>0.63500000000000001</v>
      </c>
      <c r="J40" s="6" t="str">
        <f t="shared" si="7"/>
        <v>Yes</v>
      </c>
      <c r="K40" s="6" t="str">
        <f t="shared" si="8"/>
        <v>Minor</v>
      </c>
      <c r="L40" s="6" t="str">
        <f t="shared" si="9"/>
        <v>B</v>
      </c>
      <c r="M40" s="6" t="str">
        <f t="shared" si="10"/>
        <v>50%</v>
      </c>
      <c r="N40" s="6">
        <f t="shared" si="13"/>
        <v>58</v>
      </c>
      <c r="O40" s="6">
        <f t="shared" si="14"/>
        <v>69</v>
      </c>
      <c r="P40" s="6" t="str" cm="1">
        <f t="array" ref="P40">_xlfn.IFS(H40&gt;=80,"Excellent",H40&gt;=60,"Good",H40&lt;60,"Failed")</f>
        <v>Good</v>
      </c>
      <c r="Q40" s="6" t="str">
        <f t="shared" si="15"/>
        <v xml:space="preserve"> </v>
      </c>
      <c r="R40" s="6" t="str">
        <f t="shared" si="16"/>
        <v xml:space="preserve"> </v>
      </c>
      <c r="S40" s="8">
        <f t="shared" si="11"/>
        <v>5</v>
      </c>
      <c r="T40" s="9">
        <f t="shared" ca="1" si="12"/>
        <v>45191</v>
      </c>
    </row>
    <row r="41" spans="1:35" ht="20.399999999999999" x14ac:dyDescent="0.45">
      <c r="A41" s="5">
        <v>39</v>
      </c>
      <c r="B41" s="5">
        <v>239</v>
      </c>
      <c r="C41" s="5" t="s">
        <v>27</v>
      </c>
      <c r="D41" s="5">
        <v>21</v>
      </c>
      <c r="E41" s="5">
        <v>64</v>
      </c>
      <c r="F41" s="5">
        <v>87</v>
      </c>
      <c r="G41" s="6">
        <f t="shared" si="4"/>
        <v>151</v>
      </c>
      <c r="H41" s="6">
        <f t="shared" si="5"/>
        <v>75.5</v>
      </c>
      <c r="I41" s="7">
        <f t="shared" si="6"/>
        <v>0.755</v>
      </c>
      <c r="J41" s="6" t="str">
        <f t="shared" si="7"/>
        <v>Yes</v>
      </c>
      <c r="K41" s="6" t="str">
        <f t="shared" si="8"/>
        <v>Minor</v>
      </c>
      <c r="L41" s="6" t="str">
        <f t="shared" si="9"/>
        <v>B+</v>
      </c>
      <c r="M41" s="6" t="str">
        <f t="shared" si="10"/>
        <v>50%</v>
      </c>
      <c r="N41" s="6">
        <f t="shared" si="13"/>
        <v>64</v>
      </c>
      <c r="O41" s="6">
        <f t="shared" si="14"/>
        <v>87</v>
      </c>
      <c r="P41" s="6" t="str" cm="1">
        <f t="array" ref="P41">_xlfn.IFS(H41&gt;=80,"Excellent",H41&gt;=60,"Good",H41&lt;60,"Failed")</f>
        <v>Good</v>
      </c>
      <c r="Q41" s="6" t="str">
        <f t="shared" si="15"/>
        <v xml:space="preserve"> </v>
      </c>
      <c r="R41" s="6" t="str">
        <f t="shared" si="16"/>
        <v xml:space="preserve"> </v>
      </c>
      <c r="S41" s="8">
        <f t="shared" si="11"/>
        <v>5</v>
      </c>
      <c r="T41" s="9">
        <f t="shared" ca="1" si="12"/>
        <v>45191</v>
      </c>
      <c r="Y41" s="14"/>
    </row>
    <row r="42" spans="1:35" ht="20.399999999999999" x14ac:dyDescent="0.45">
      <c r="A42" s="5">
        <v>40</v>
      </c>
      <c r="B42" s="5">
        <v>240</v>
      </c>
      <c r="C42" s="5" t="s">
        <v>28</v>
      </c>
      <c r="D42" s="5">
        <v>19</v>
      </c>
      <c r="E42" s="5">
        <v>48</v>
      </c>
      <c r="F42" s="5">
        <v>36</v>
      </c>
      <c r="G42" s="6">
        <f t="shared" si="4"/>
        <v>84</v>
      </c>
      <c r="H42" s="6">
        <f t="shared" si="5"/>
        <v>42</v>
      </c>
      <c r="I42" s="7">
        <f t="shared" si="6"/>
        <v>0.42</v>
      </c>
      <c r="J42" s="6" t="str">
        <f t="shared" si="7"/>
        <v>Yes</v>
      </c>
      <c r="K42" s="6" t="str">
        <f t="shared" si="8"/>
        <v>Minor</v>
      </c>
      <c r="L42" s="6" t="str">
        <f t="shared" si="9"/>
        <v>C</v>
      </c>
      <c r="M42" s="6" t="str">
        <f t="shared" si="10"/>
        <v>50%</v>
      </c>
      <c r="N42" s="6">
        <f t="shared" si="13"/>
        <v>36</v>
      </c>
      <c r="O42" s="6">
        <f t="shared" si="14"/>
        <v>48</v>
      </c>
      <c r="P42" s="6" t="str" cm="1">
        <f t="array" ref="P42">_xlfn.IFS(H42&gt;=80,"Excellent",H42&gt;=60,"Good",H42&lt;60,"Failed")</f>
        <v>Failed</v>
      </c>
      <c r="Q42" s="6" t="str">
        <f t="shared" si="15"/>
        <v xml:space="preserve"> </v>
      </c>
      <c r="R42" s="6" t="str">
        <f t="shared" si="16"/>
        <v xml:space="preserve"> </v>
      </c>
      <c r="S42" s="8">
        <f t="shared" si="11"/>
        <v>8</v>
      </c>
      <c r="T42" s="9">
        <f t="shared" ca="1" si="12"/>
        <v>45191</v>
      </c>
    </row>
    <row r="43" spans="1:35" ht="20.399999999999999" x14ac:dyDescent="0.45">
      <c r="A43" s="5">
        <v>41</v>
      </c>
      <c r="B43" s="5">
        <v>241</v>
      </c>
      <c r="C43" s="5" t="s">
        <v>29</v>
      </c>
      <c r="D43" s="5">
        <v>28</v>
      </c>
      <c r="E43" s="5">
        <v>81</v>
      </c>
      <c r="F43" s="5">
        <v>98</v>
      </c>
      <c r="G43" s="6">
        <f t="shared" si="4"/>
        <v>179</v>
      </c>
      <c r="H43" s="6">
        <f t="shared" si="5"/>
        <v>89.5</v>
      </c>
      <c r="I43" s="7">
        <f t="shared" si="6"/>
        <v>0.89500000000000002</v>
      </c>
      <c r="J43" s="6" t="str">
        <f t="shared" si="7"/>
        <v>Yes</v>
      </c>
      <c r="K43" s="6" t="str">
        <f t="shared" si="8"/>
        <v>Minor</v>
      </c>
      <c r="L43" s="6" t="str">
        <f t="shared" si="9"/>
        <v>A</v>
      </c>
      <c r="M43" s="6" t="str">
        <f t="shared" si="10"/>
        <v>50%</v>
      </c>
      <c r="N43" s="6">
        <f t="shared" si="13"/>
        <v>81</v>
      </c>
      <c r="O43" s="6">
        <f t="shared" si="14"/>
        <v>98</v>
      </c>
      <c r="P43" s="6" t="str" cm="1">
        <f t="array" ref="P43">_xlfn.IFS(H43&gt;=80,"Excellent",H43&gt;=60,"Good",H43&lt;60,"Failed")</f>
        <v>Excellent</v>
      </c>
      <c r="Q43" s="6" t="str">
        <f t="shared" si="15"/>
        <v xml:space="preserve"> </v>
      </c>
      <c r="R43" s="6" t="str">
        <f t="shared" si="16"/>
        <v xml:space="preserve"> </v>
      </c>
      <c r="S43" s="8">
        <f t="shared" si="11"/>
        <v>3</v>
      </c>
      <c r="T43" s="9">
        <f t="shared" ca="1" si="12"/>
        <v>45191</v>
      </c>
    </row>
    <row r="44" spans="1:35" ht="20.399999999999999" x14ac:dyDescent="0.45">
      <c r="A44" s="5">
        <v>42</v>
      </c>
      <c r="B44" s="5">
        <v>242</v>
      </c>
      <c r="C44" s="5" t="s">
        <v>30</v>
      </c>
      <c r="D44" s="5">
        <v>30</v>
      </c>
      <c r="E44" s="5">
        <v>33</v>
      </c>
      <c r="F44" s="5">
        <v>74</v>
      </c>
      <c r="G44" s="6">
        <f t="shared" si="4"/>
        <v>107</v>
      </c>
      <c r="H44" s="6">
        <f t="shared" si="5"/>
        <v>53.5</v>
      </c>
      <c r="I44" s="7">
        <f t="shared" si="6"/>
        <v>0.53500000000000003</v>
      </c>
      <c r="J44" s="6" t="str">
        <f t="shared" si="7"/>
        <v>Yes</v>
      </c>
      <c r="K44" s="6" t="str">
        <f t="shared" si="8"/>
        <v>Minor</v>
      </c>
      <c r="L44" s="6" t="str">
        <f t="shared" si="9"/>
        <v>C+</v>
      </c>
      <c r="M44" s="6" t="str">
        <f t="shared" si="10"/>
        <v>50%</v>
      </c>
      <c r="N44" s="6">
        <f t="shared" si="13"/>
        <v>33</v>
      </c>
      <c r="O44" s="6">
        <f t="shared" si="14"/>
        <v>74</v>
      </c>
      <c r="P44" s="6" t="str" cm="1">
        <f t="array" ref="P44">_xlfn.IFS(H44&gt;=80,"Excellent",H44&gt;=60,"Good",H44&lt;60,"Failed")</f>
        <v>Failed</v>
      </c>
      <c r="Q44" s="6" t="str">
        <f t="shared" si="15"/>
        <v xml:space="preserve"> </v>
      </c>
      <c r="R44" s="6" t="str">
        <f t="shared" si="16"/>
        <v>Fail</v>
      </c>
      <c r="S44" s="8">
        <f t="shared" si="11"/>
        <v>4</v>
      </c>
      <c r="T44" s="9">
        <f t="shared" ca="1" si="12"/>
        <v>45191</v>
      </c>
    </row>
    <row r="45" spans="1:35" ht="20.399999999999999" x14ac:dyDescent="0.45">
      <c r="A45" s="5">
        <v>43</v>
      </c>
      <c r="B45" s="5">
        <v>243</v>
      </c>
      <c r="C45" s="5" t="s">
        <v>31</v>
      </c>
      <c r="D45" s="5">
        <v>21</v>
      </c>
      <c r="E45" s="5">
        <v>99</v>
      </c>
      <c r="F45" s="5">
        <v>84</v>
      </c>
      <c r="G45" s="6">
        <f t="shared" si="4"/>
        <v>183</v>
      </c>
      <c r="H45" s="6">
        <f t="shared" si="5"/>
        <v>91.5</v>
      </c>
      <c r="I45" s="7">
        <f t="shared" si="6"/>
        <v>0.91500000000000004</v>
      </c>
      <c r="J45" s="6" t="str">
        <f t="shared" si="7"/>
        <v>Yes</v>
      </c>
      <c r="K45" s="6" t="str">
        <f t="shared" si="8"/>
        <v>Minor</v>
      </c>
      <c r="L45" s="6" t="str">
        <f t="shared" si="9"/>
        <v>A+</v>
      </c>
      <c r="M45" s="6" t="str">
        <f t="shared" si="10"/>
        <v>100%</v>
      </c>
      <c r="N45" s="6">
        <f t="shared" si="13"/>
        <v>84</v>
      </c>
      <c r="O45" s="6">
        <f t="shared" si="14"/>
        <v>99</v>
      </c>
      <c r="P45" s="6" t="str" cm="1">
        <f t="array" ref="P45">_xlfn.IFS(H45&gt;=80,"Excellent",H45&gt;=60,"Good",H45&lt;60,"Failed")</f>
        <v>Excellent</v>
      </c>
      <c r="Q45" s="6" t="str">
        <f t="shared" si="15"/>
        <v>yes HIGHEST</v>
      </c>
      <c r="R45" s="6" t="str">
        <f t="shared" si="16"/>
        <v xml:space="preserve"> </v>
      </c>
      <c r="S45" s="8">
        <f t="shared" si="11"/>
        <v>7</v>
      </c>
      <c r="T45" s="9">
        <f t="shared" ca="1" si="12"/>
        <v>45191</v>
      </c>
    </row>
    <row r="46" spans="1:35" ht="20.399999999999999" x14ac:dyDescent="0.45">
      <c r="A46" s="5">
        <v>44</v>
      </c>
      <c r="B46" s="5">
        <v>244</v>
      </c>
      <c r="C46" s="5" t="s">
        <v>32</v>
      </c>
      <c r="D46" s="5">
        <v>18</v>
      </c>
      <c r="E46" s="5">
        <v>41</v>
      </c>
      <c r="F46" s="5">
        <v>80</v>
      </c>
      <c r="G46" s="6">
        <f t="shared" si="4"/>
        <v>121</v>
      </c>
      <c r="H46" s="6">
        <f t="shared" si="5"/>
        <v>60.5</v>
      </c>
      <c r="I46" s="7">
        <f t="shared" si="6"/>
        <v>0.60499999999999998</v>
      </c>
      <c r="J46" s="6" t="str">
        <f t="shared" si="7"/>
        <v>Yes</v>
      </c>
      <c r="K46" s="6" t="str">
        <f t="shared" si="8"/>
        <v>Minor</v>
      </c>
      <c r="L46" s="6" t="str">
        <f t="shared" si="9"/>
        <v>B</v>
      </c>
      <c r="M46" s="6" t="str">
        <f t="shared" si="10"/>
        <v>50%</v>
      </c>
      <c r="N46" s="6">
        <f t="shared" si="13"/>
        <v>41</v>
      </c>
      <c r="O46" s="6">
        <f t="shared" si="14"/>
        <v>80</v>
      </c>
      <c r="P46" s="6" t="str" cm="1">
        <f t="array" ref="P46">_xlfn.IFS(H46&gt;=80,"Excellent",H46&gt;=60,"Good",H46&lt;60,"Failed")</f>
        <v>Good</v>
      </c>
      <c r="Q46" s="6" t="str">
        <f t="shared" si="15"/>
        <v xml:space="preserve"> </v>
      </c>
      <c r="R46" s="6" t="str">
        <f t="shared" si="16"/>
        <v xml:space="preserve"> </v>
      </c>
      <c r="S46" s="8">
        <f t="shared" si="11"/>
        <v>4</v>
      </c>
      <c r="T46" s="9">
        <f t="shared" ca="1" si="12"/>
        <v>45191</v>
      </c>
    </row>
    <row r="47" spans="1:35" ht="20.399999999999999" x14ac:dyDescent="0.45">
      <c r="A47" s="5">
        <v>45</v>
      </c>
      <c r="B47" s="5">
        <v>245</v>
      </c>
      <c r="C47" s="5" t="s">
        <v>33</v>
      </c>
      <c r="D47" s="5">
        <v>18</v>
      </c>
      <c r="E47" s="5">
        <v>54</v>
      </c>
      <c r="F47" s="5">
        <v>53</v>
      </c>
      <c r="G47" s="6">
        <f t="shared" si="4"/>
        <v>107</v>
      </c>
      <c r="H47" s="6">
        <f t="shared" si="5"/>
        <v>53.5</v>
      </c>
      <c r="I47" s="7">
        <f t="shared" si="6"/>
        <v>0.53500000000000003</v>
      </c>
      <c r="J47" s="6" t="str">
        <f t="shared" si="7"/>
        <v>Yes</v>
      </c>
      <c r="K47" s="6" t="str">
        <f t="shared" si="8"/>
        <v>Minor</v>
      </c>
      <c r="L47" s="6" t="str">
        <f t="shared" si="9"/>
        <v>C+</v>
      </c>
      <c r="M47" s="6" t="str">
        <f t="shared" si="10"/>
        <v>50%</v>
      </c>
      <c r="N47" s="6">
        <f t="shared" si="13"/>
        <v>53</v>
      </c>
      <c r="O47" s="6">
        <f t="shared" si="14"/>
        <v>54</v>
      </c>
      <c r="P47" s="6" t="str" cm="1">
        <f t="array" ref="P47">_xlfn.IFS(H47&gt;=80,"Excellent",H47&gt;=60,"Good",H47&lt;60,"Failed")</f>
        <v>Failed</v>
      </c>
      <c r="Q47" s="6" t="str">
        <f t="shared" si="15"/>
        <v xml:space="preserve"> </v>
      </c>
      <c r="R47" s="6" t="str">
        <f t="shared" si="16"/>
        <v xml:space="preserve"> </v>
      </c>
      <c r="S47" s="8">
        <f t="shared" si="11"/>
        <v>5</v>
      </c>
      <c r="T47" s="9">
        <f t="shared" ca="1" si="12"/>
        <v>45191</v>
      </c>
    </row>
    <row r="48" spans="1:35" ht="20.399999999999999" x14ac:dyDescent="0.45">
      <c r="A48" s="5">
        <v>46</v>
      </c>
      <c r="B48" s="5">
        <v>246</v>
      </c>
      <c r="C48" s="5" t="s">
        <v>34</v>
      </c>
      <c r="D48" s="5">
        <v>30</v>
      </c>
      <c r="E48" s="5">
        <v>73</v>
      </c>
      <c r="F48" s="5">
        <v>82</v>
      </c>
      <c r="G48" s="6">
        <f t="shared" si="4"/>
        <v>155</v>
      </c>
      <c r="H48" s="6">
        <f t="shared" si="5"/>
        <v>77.5</v>
      </c>
      <c r="I48" s="7">
        <f t="shared" si="6"/>
        <v>0.77500000000000002</v>
      </c>
      <c r="J48" s="6" t="str">
        <f t="shared" si="7"/>
        <v>Yes</v>
      </c>
      <c r="K48" s="6" t="str">
        <f t="shared" si="8"/>
        <v>Minor</v>
      </c>
      <c r="L48" s="6" t="str">
        <f t="shared" si="9"/>
        <v>B+</v>
      </c>
      <c r="M48" s="6" t="str">
        <f t="shared" si="10"/>
        <v>50%</v>
      </c>
      <c r="N48" s="6">
        <f t="shared" si="13"/>
        <v>73</v>
      </c>
      <c r="O48" s="6">
        <f t="shared" si="14"/>
        <v>82</v>
      </c>
      <c r="P48" s="6" t="str" cm="1">
        <f t="array" ref="P48">_xlfn.IFS(H48&gt;=80,"Excellent",H48&gt;=60,"Good",H48&lt;60,"Failed")</f>
        <v>Good</v>
      </c>
      <c r="Q48" s="6" t="str">
        <f t="shared" si="15"/>
        <v xml:space="preserve"> </v>
      </c>
      <c r="R48" s="6" t="str">
        <f t="shared" si="16"/>
        <v xml:space="preserve"> </v>
      </c>
      <c r="S48" s="8">
        <f t="shared" si="11"/>
        <v>5</v>
      </c>
      <c r="T48" s="9">
        <f t="shared" ca="1" si="12"/>
        <v>45191</v>
      </c>
    </row>
    <row r="49" spans="1:20" ht="20.399999999999999" x14ac:dyDescent="0.45">
      <c r="A49" s="5">
        <v>47</v>
      </c>
      <c r="B49" s="5">
        <v>247</v>
      </c>
      <c r="C49" s="5" t="s">
        <v>35</v>
      </c>
      <c r="D49" s="5">
        <v>15</v>
      </c>
      <c r="E49" s="5">
        <v>74</v>
      </c>
      <c r="F49" s="5">
        <v>94</v>
      </c>
      <c r="G49" s="6">
        <f t="shared" si="4"/>
        <v>168</v>
      </c>
      <c r="H49" s="6">
        <f t="shared" si="5"/>
        <v>84</v>
      </c>
      <c r="I49" s="7">
        <f t="shared" si="6"/>
        <v>0.84</v>
      </c>
      <c r="J49" s="6" t="str">
        <f t="shared" si="7"/>
        <v>No</v>
      </c>
      <c r="K49" s="6" t="str">
        <f t="shared" si="8"/>
        <v>Adult</v>
      </c>
      <c r="L49" s="6" t="str">
        <f t="shared" si="9"/>
        <v>A</v>
      </c>
      <c r="M49" s="6" t="str">
        <f t="shared" si="10"/>
        <v>50%</v>
      </c>
      <c r="N49" s="6">
        <f t="shared" si="13"/>
        <v>74</v>
      </c>
      <c r="O49" s="6">
        <f t="shared" si="14"/>
        <v>94</v>
      </c>
      <c r="P49" s="6" t="str" cm="1">
        <f t="array" ref="P49">_xlfn.IFS(H49&gt;=80,"Excellent",H49&gt;=60,"Good",H49&lt;60,"Failed")</f>
        <v>Excellent</v>
      </c>
      <c r="Q49" s="6" t="str">
        <f t="shared" si="15"/>
        <v xml:space="preserve"> </v>
      </c>
      <c r="R49" s="6" t="str">
        <f t="shared" si="16"/>
        <v xml:space="preserve"> </v>
      </c>
      <c r="S49" s="8">
        <f t="shared" si="11"/>
        <v>5</v>
      </c>
      <c r="T49" s="9">
        <f t="shared" ca="1" si="12"/>
        <v>45191</v>
      </c>
    </row>
    <row r="50" spans="1:20" ht="20.399999999999999" x14ac:dyDescent="0.45">
      <c r="A50" s="5">
        <v>48</v>
      </c>
      <c r="B50" s="5">
        <v>248</v>
      </c>
      <c r="C50" s="5" t="s">
        <v>5</v>
      </c>
      <c r="D50" s="5">
        <v>24</v>
      </c>
      <c r="E50" s="5">
        <v>84</v>
      </c>
      <c r="F50" s="5">
        <v>91</v>
      </c>
      <c r="G50" s="6">
        <f t="shared" si="4"/>
        <v>175</v>
      </c>
      <c r="H50" s="6">
        <f t="shared" si="5"/>
        <v>87.5</v>
      </c>
      <c r="I50" s="7">
        <f t="shared" si="6"/>
        <v>0.875</v>
      </c>
      <c r="J50" s="6" t="str">
        <f t="shared" si="7"/>
        <v>Yes</v>
      </c>
      <c r="K50" s="6" t="str">
        <f t="shared" si="8"/>
        <v>Minor</v>
      </c>
      <c r="L50" s="6" t="str">
        <f t="shared" si="9"/>
        <v>A</v>
      </c>
      <c r="M50" s="6" t="str">
        <f t="shared" si="10"/>
        <v>50%</v>
      </c>
      <c r="N50" s="6">
        <f t="shared" si="13"/>
        <v>84</v>
      </c>
      <c r="O50" s="6">
        <f t="shared" si="14"/>
        <v>91</v>
      </c>
      <c r="P50" s="6" t="str" cm="1">
        <f t="array" ref="P50">_xlfn.IFS(H50&gt;=80,"Excellent",H50&gt;=60,"Good",H50&lt;60,"Failed")</f>
        <v>Excellent</v>
      </c>
      <c r="Q50" s="6" t="str">
        <f t="shared" si="15"/>
        <v xml:space="preserve"> </v>
      </c>
      <c r="R50" s="6" t="str">
        <f t="shared" si="16"/>
        <v xml:space="preserve"> </v>
      </c>
      <c r="S50" s="8">
        <f t="shared" si="11"/>
        <v>5</v>
      </c>
      <c r="T50" s="9">
        <f t="shared" ca="1" si="12"/>
        <v>45191</v>
      </c>
    </row>
    <row r="51" spans="1:20" ht="20.399999999999999" x14ac:dyDescent="0.45">
      <c r="A51" s="5">
        <v>49</v>
      </c>
      <c r="B51" s="5">
        <v>249</v>
      </c>
      <c r="C51" s="5" t="s">
        <v>4</v>
      </c>
      <c r="D51" s="5">
        <v>20</v>
      </c>
      <c r="E51" s="5">
        <v>61</v>
      </c>
      <c r="F51" s="5">
        <v>98</v>
      </c>
      <c r="G51" s="6">
        <f t="shared" si="4"/>
        <v>159</v>
      </c>
      <c r="H51" s="6">
        <f t="shared" si="5"/>
        <v>79.5</v>
      </c>
      <c r="I51" s="7">
        <f t="shared" si="6"/>
        <v>0.79500000000000004</v>
      </c>
      <c r="J51" s="6" t="str">
        <f t="shared" si="7"/>
        <v>Yes</v>
      </c>
      <c r="K51" s="6" t="str">
        <f t="shared" si="8"/>
        <v>Minor</v>
      </c>
      <c r="L51" s="6" t="str">
        <f t="shared" si="9"/>
        <v>B+</v>
      </c>
      <c r="M51" s="6" t="str">
        <f t="shared" si="10"/>
        <v>50%</v>
      </c>
      <c r="N51" s="6">
        <f t="shared" si="13"/>
        <v>61</v>
      </c>
      <c r="O51" s="6">
        <f t="shared" si="14"/>
        <v>98</v>
      </c>
      <c r="P51" s="6" t="str" cm="1">
        <f t="array" ref="P51">_xlfn.IFS(H51&gt;=80,"Excellent",H51&gt;=60,"Good",H51&lt;60,"Failed")</f>
        <v>Good</v>
      </c>
      <c r="Q51" s="6" t="str">
        <f t="shared" si="15"/>
        <v xml:space="preserve"> </v>
      </c>
      <c r="R51" s="6" t="str">
        <f t="shared" si="16"/>
        <v xml:space="preserve"> </v>
      </c>
      <c r="S51" s="8">
        <f t="shared" si="11"/>
        <v>5</v>
      </c>
      <c r="T51" s="9">
        <f t="shared" ca="1" si="12"/>
        <v>45191</v>
      </c>
    </row>
    <row r="52" spans="1:20" ht="20.399999999999999" x14ac:dyDescent="0.45">
      <c r="A52" s="5">
        <v>50</v>
      </c>
      <c r="B52" s="5">
        <v>250</v>
      </c>
      <c r="C52" s="5" t="s">
        <v>36</v>
      </c>
      <c r="D52" s="5">
        <v>26</v>
      </c>
      <c r="E52" s="5">
        <v>49</v>
      </c>
      <c r="F52" s="5">
        <v>81</v>
      </c>
      <c r="G52" s="6">
        <f t="shared" si="4"/>
        <v>130</v>
      </c>
      <c r="H52" s="6">
        <f t="shared" si="5"/>
        <v>65</v>
      </c>
      <c r="I52" s="7">
        <f t="shared" si="6"/>
        <v>0.65</v>
      </c>
      <c r="J52" s="6" t="str">
        <f t="shared" si="7"/>
        <v>Yes</v>
      </c>
      <c r="K52" s="6" t="str">
        <f t="shared" si="8"/>
        <v>Minor</v>
      </c>
      <c r="L52" s="6" t="str">
        <f t="shared" si="9"/>
        <v>B</v>
      </c>
      <c r="M52" s="6" t="str">
        <f t="shared" si="10"/>
        <v>50%</v>
      </c>
      <c r="N52" s="6">
        <f t="shared" si="13"/>
        <v>49</v>
      </c>
      <c r="O52" s="6">
        <f t="shared" si="14"/>
        <v>81</v>
      </c>
      <c r="P52" s="6" t="str" cm="1">
        <f t="array" ref="P52">_xlfn.IFS(H52&gt;=80,"Excellent",H52&gt;=60,"Good",H52&lt;60,"Failed")</f>
        <v>Good</v>
      </c>
      <c r="Q52" s="6" t="str">
        <f t="shared" si="15"/>
        <v xml:space="preserve"> </v>
      </c>
      <c r="R52" s="6" t="str">
        <f t="shared" si="16"/>
        <v xml:space="preserve"> </v>
      </c>
      <c r="S52" s="8">
        <f t="shared" si="11"/>
        <v>5</v>
      </c>
      <c r="T52" s="9">
        <f t="shared" ca="1" si="12"/>
        <v>45191</v>
      </c>
    </row>
    <row r="53" spans="1:20" x14ac:dyDescent="0.3">
      <c r="A53" s="1"/>
      <c r="B53" s="1"/>
      <c r="C53" s="1"/>
      <c r="D53" s="1"/>
      <c r="E53" s="1"/>
      <c r="F53" s="1"/>
      <c r="G53" s="2"/>
      <c r="H53" s="2"/>
      <c r="I53" s="3"/>
      <c r="J53" s="2"/>
      <c r="K53" s="2"/>
      <c r="L53" s="2"/>
      <c r="M53" s="2"/>
      <c r="N53" s="2"/>
      <c r="O53" s="2"/>
      <c r="P53" s="2"/>
      <c r="Q53" s="2"/>
      <c r="R53" s="2"/>
    </row>
    <row r="54" spans="1:20" x14ac:dyDescent="0.3">
      <c r="A54" s="1"/>
      <c r="B54" s="1"/>
      <c r="C54" s="1"/>
      <c r="D54" s="1"/>
      <c r="E54" s="1"/>
      <c r="F54" s="1"/>
      <c r="G54" s="2"/>
      <c r="H54" s="2"/>
      <c r="I54" s="3"/>
      <c r="J54" s="2"/>
      <c r="K54" s="2"/>
      <c r="L54" s="2"/>
      <c r="M54" s="2"/>
      <c r="N54" s="2"/>
      <c r="O54" s="2"/>
      <c r="P54" s="2"/>
      <c r="Q54" s="2"/>
      <c r="R54" s="2"/>
    </row>
    <row r="55" spans="1:20" x14ac:dyDescent="0.3">
      <c r="A55" s="1"/>
      <c r="B55" s="1"/>
      <c r="C55" s="1"/>
      <c r="D55" s="1"/>
      <c r="E55" s="1"/>
      <c r="F55" s="1"/>
      <c r="G55" s="2"/>
      <c r="H55" s="2"/>
      <c r="I55" s="3"/>
      <c r="J55" s="2"/>
      <c r="K55" s="2"/>
      <c r="L55" s="2"/>
      <c r="M55" s="2"/>
      <c r="N55" s="2"/>
      <c r="O55" s="2"/>
      <c r="P55" s="2"/>
      <c r="Q55" s="2"/>
      <c r="R55" s="2"/>
    </row>
    <row r="56" spans="1:20" x14ac:dyDescent="0.3">
      <c r="A56" s="1"/>
      <c r="B56" s="1"/>
      <c r="C56" s="1"/>
      <c r="D56" s="1"/>
      <c r="E56" s="1"/>
      <c r="F56" s="1"/>
      <c r="G56" s="2"/>
      <c r="H56" s="2"/>
      <c r="I56" s="3"/>
      <c r="J56" s="2"/>
      <c r="K56" s="2"/>
      <c r="L56" s="2"/>
      <c r="M56" s="2"/>
      <c r="N56" s="2"/>
      <c r="O56" s="2"/>
      <c r="P56" s="2"/>
      <c r="Q56" s="2"/>
      <c r="R56" s="2"/>
    </row>
    <row r="57" spans="1:20" x14ac:dyDescent="0.3">
      <c r="A57" s="1"/>
      <c r="B57" s="1"/>
      <c r="C57" s="1"/>
      <c r="D57" s="1"/>
      <c r="E57" s="1"/>
      <c r="F57" s="1"/>
      <c r="G57" s="2"/>
      <c r="H57" s="2"/>
      <c r="I57" s="3"/>
      <c r="J57" s="2"/>
      <c r="K57" s="2"/>
      <c r="L57" s="2"/>
      <c r="M57" s="2"/>
      <c r="N57" s="2"/>
      <c r="O57" s="2"/>
      <c r="P57" s="2"/>
      <c r="Q57" s="2"/>
      <c r="R57" s="2"/>
    </row>
    <row r="58" spans="1:20" x14ac:dyDescent="0.3">
      <c r="A58" s="1"/>
      <c r="B58" s="1"/>
      <c r="C58" s="1"/>
      <c r="D58" s="1"/>
      <c r="E58" s="1"/>
      <c r="F58" s="1"/>
      <c r="G58" s="2"/>
      <c r="H58" s="2"/>
      <c r="I58" s="3"/>
      <c r="J58" s="2"/>
      <c r="K58" s="2"/>
      <c r="L58" s="2"/>
      <c r="M58" s="2"/>
      <c r="N58" s="2"/>
      <c r="O58" s="2"/>
      <c r="P58" s="2"/>
      <c r="Q58" s="2"/>
      <c r="R58" s="2"/>
    </row>
    <row r="59" spans="1:20" x14ac:dyDescent="0.3">
      <c r="A59" s="1"/>
      <c r="B59" s="1"/>
      <c r="C59" s="1"/>
      <c r="D59" s="1"/>
      <c r="E59" s="1"/>
      <c r="F59" s="1"/>
      <c r="G59" s="2"/>
      <c r="H59" s="2"/>
      <c r="I59" s="3"/>
      <c r="J59" s="2"/>
      <c r="K59" s="2"/>
      <c r="L59" s="2"/>
      <c r="M59" s="2"/>
      <c r="N59" s="2"/>
      <c r="O59" s="2"/>
      <c r="P59" s="2"/>
      <c r="Q59" s="2"/>
      <c r="R59" s="2"/>
    </row>
    <row r="60" spans="1:20" x14ac:dyDescent="0.3">
      <c r="A60" s="1"/>
      <c r="B60" s="1"/>
      <c r="C60" s="1"/>
      <c r="D60" s="1"/>
      <c r="E60" s="1"/>
      <c r="F60" s="1"/>
      <c r="G60" s="2"/>
      <c r="H60" s="2"/>
      <c r="I60" s="3"/>
      <c r="J60" s="2"/>
      <c r="K60" s="2"/>
      <c r="L60" s="2"/>
      <c r="M60" s="2"/>
      <c r="N60" s="2"/>
      <c r="O60" s="2"/>
      <c r="P60" s="2"/>
      <c r="Q60" s="2"/>
      <c r="R60" s="2"/>
    </row>
    <row r="61" spans="1:20" x14ac:dyDescent="0.3">
      <c r="A61" s="1"/>
      <c r="B61" s="1"/>
      <c r="C61" s="1"/>
      <c r="D61" s="1"/>
      <c r="E61" s="1"/>
      <c r="F61" s="1"/>
      <c r="G61" s="2"/>
      <c r="H61" s="2"/>
      <c r="I61" s="3"/>
      <c r="J61" s="2"/>
      <c r="K61" s="2"/>
      <c r="L61" s="2"/>
      <c r="M61" s="2"/>
      <c r="N61" s="2"/>
      <c r="O61" s="2"/>
      <c r="P61" s="2"/>
      <c r="Q61" s="2"/>
      <c r="R61" s="2"/>
    </row>
    <row r="62" spans="1:20" x14ac:dyDescent="0.3">
      <c r="A62" s="1"/>
      <c r="B62" s="1"/>
      <c r="C62" s="1"/>
      <c r="D62" s="1"/>
      <c r="E62" s="1"/>
      <c r="F62" s="1"/>
      <c r="G62" s="2"/>
      <c r="H62" s="2"/>
      <c r="I62" s="3"/>
      <c r="J62" s="2"/>
      <c r="K62" s="2"/>
      <c r="L62" s="2"/>
      <c r="M62" s="2"/>
      <c r="N62" s="2"/>
      <c r="O62" s="2"/>
      <c r="P62" s="2"/>
      <c r="Q62" s="2"/>
      <c r="R62" s="2"/>
    </row>
  </sheetData>
  <mergeCells count="22">
    <mergeCell ref="A1:A2"/>
    <mergeCell ref="C1:C2"/>
    <mergeCell ref="D1:D2"/>
    <mergeCell ref="E1:E2"/>
    <mergeCell ref="J1:J2"/>
    <mergeCell ref="F1:F2"/>
    <mergeCell ref="G1:G2"/>
    <mergeCell ref="I1:I2"/>
    <mergeCell ref="B1:B2"/>
    <mergeCell ref="H1:H2"/>
    <mergeCell ref="K1:K2"/>
    <mergeCell ref="P1:P2"/>
    <mergeCell ref="Q1:Q2"/>
    <mergeCell ref="O1:O2"/>
    <mergeCell ref="N1:N2"/>
    <mergeCell ref="T1:T2"/>
    <mergeCell ref="U1:U2"/>
    <mergeCell ref="V1:AH2"/>
    <mergeCell ref="S1:S2"/>
    <mergeCell ref="L1:L2"/>
    <mergeCell ref="R1:R2"/>
    <mergeCell ref="M1:M2"/>
  </mergeCells>
  <phoneticPr fontId="4" type="noConversion"/>
  <conditionalFormatting sqref="C13:C62">
    <cfRule type="cellIs" dxfId="0" priority="1" operator="equal">
      <formula>"A"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64D5-E235-4E2F-B4F1-805810677AF5}">
  <sheetPr>
    <tabColor theme="4" tint="-0.249977111117893"/>
  </sheetPr>
  <dimension ref="A1:K102"/>
  <sheetViews>
    <sheetView workbookViewId="0">
      <selection activeCell="B3" sqref="B3"/>
    </sheetView>
  </sheetViews>
  <sheetFormatPr defaultRowHeight="14.4" x14ac:dyDescent="0.3"/>
  <cols>
    <col min="1" max="1" width="6.21875" bestFit="1" customWidth="1"/>
    <col min="2" max="2" width="18.88671875" bestFit="1" customWidth="1"/>
    <col min="3" max="3" width="12.44140625" bestFit="1" customWidth="1"/>
    <col min="4" max="4" width="17.109375" customWidth="1"/>
    <col min="5" max="5" width="13.88671875" customWidth="1"/>
    <col min="6" max="6" width="8.33203125" customWidth="1"/>
    <col min="7" max="7" width="8.88671875" hidden="1" customWidth="1"/>
    <col min="8" max="8" width="0.44140625" customWidth="1"/>
    <col min="9" max="9" width="33" customWidth="1"/>
    <col min="10" max="10" width="45.6640625" customWidth="1"/>
    <col min="11" max="11" width="38.33203125" customWidth="1"/>
  </cols>
  <sheetData>
    <row r="1" spans="1:11" x14ac:dyDescent="0.3">
      <c r="A1" s="33" t="s">
        <v>7</v>
      </c>
      <c r="B1" s="33" t="s">
        <v>157</v>
      </c>
      <c r="C1" s="33" t="s">
        <v>54</v>
      </c>
      <c r="D1" s="33" t="s">
        <v>55</v>
      </c>
      <c r="E1" s="33" t="s">
        <v>158</v>
      </c>
      <c r="I1" s="11"/>
      <c r="J1" s="11"/>
      <c r="K1" s="11"/>
    </row>
    <row r="2" spans="1:11" x14ac:dyDescent="0.3">
      <c r="A2" s="34">
        <v>1</v>
      </c>
      <c r="B2" s="34" t="s">
        <v>367</v>
      </c>
      <c r="C2" s="34">
        <v>1411750000</v>
      </c>
      <c r="D2" s="35">
        <v>44926</v>
      </c>
      <c r="E2" s="34">
        <v>1411750000</v>
      </c>
      <c r="I2" s="32" t="s">
        <v>157</v>
      </c>
      <c r="J2" s="11" t="s">
        <v>366</v>
      </c>
      <c r="K2" s="11"/>
    </row>
    <row r="3" spans="1:11" x14ac:dyDescent="0.3">
      <c r="A3" s="34">
        <v>2</v>
      </c>
      <c r="B3" s="34" t="s">
        <v>56</v>
      </c>
      <c r="C3" s="34">
        <v>1392329000</v>
      </c>
      <c r="D3" s="35">
        <v>45108</v>
      </c>
      <c r="E3" s="34">
        <v>1392329000</v>
      </c>
      <c r="I3" s="11"/>
      <c r="J3" s="11"/>
      <c r="K3" s="11"/>
    </row>
    <row r="4" spans="1:11" x14ac:dyDescent="0.3">
      <c r="A4" s="34">
        <v>3</v>
      </c>
      <c r="B4" s="34" t="s">
        <v>57</v>
      </c>
      <c r="C4" s="34">
        <v>335305000</v>
      </c>
      <c r="D4" s="35">
        <v>45163</v>
      </c>
      <c r="E4" s="34">
        <v>335305000</v>
      </c>
      <c r="I4" s="32" t="s">
        <v>357</v>
      </c>
      <c r="J4" s="11" t="s">
        <v>356</v>
      </c>
      <c r="K4" s="11" t="s">
        <v>359</v>
      </c>
    </row>
    <row r="5" spans="1:11" x14ac:dyDescent="0.3">
      <c r="A5" s="34">
        <v>4</v>
      </c>
      <c r="B5" s="34" t="s">
        <v>58</v>
      </c>
      <c r="C5" s="34">
        <v>277749853</v>
      </c>
      <c r="D5" s="35">
        <v>44926</v>
      </c>
      <c r="E5" s="34">
        <v>277749853</v>
      </c>
      <c r="I5" s="11" t="s">
        <v>360</v>
      </c>
      <c r="J5" s="11">
        <v>41984500</v>
      </c>
      <c r="K5" s="11">
        <v>41984500</v>
      </c>
    </row>
    <row r="6" spans="1:11" x14ac:dyDescent="0.3">
      <c r="A6" s="34">
        <v>5</v>
      </c>
      <c r="B6" s="34" t="s">
        <v>59</v>
      </c>
      <c r="C6" s="34">
        <v>241499431</v>
      </c>
      <c r="D6" s="35">
        <v>44986</v>
      </c>
      <c r="E6" s="34">
        <v>241499431</v>
      </c>
      <c r="I6" s="11" t="s">
        <v>361</v>
      </c>
      <c r="J6" s="11">
        <v>163572462</v>
      </c>
      <c r="K6" s="11">
        <v>163572462</v>
      </c>
    </row>
    <row r="7" spans="1:11" x14ac:dyDescent="0.3">
      <c r="A7" s="34">
        <v>6</v>
      </c>
      <c r="B7" s="34" t="s">
        <v>60</v>
      </c>
      <c r="C7" s="34">
        <v>216783400</v>
      </c>
      <c r="D7" s="35">
        <v>44641</v>
      </c>
      <c r="E7" s="34">
        <v>216783400</v>
      </c>
      <c r="I7" s="11" t="s">
        <v>362</v>
      </c>
      <c r="J7" s="11">
        <v>34275351</v>
      </c>
      <c r="K7" s="11">
        <v>34275351</v>
      </c>
    </row>
    <row r="8" spans="1:11" x14ac:dyDescent="0.3">
      <c r="A8" s="34">
        <v>7</v>
      </c>
      <c r="B8" s="34" t="s">
        <v>61</v>
      </c>
      <c r="C8" s="34">
        <v>203062512</v>
      </c>
      <c r="D8" s="35">
        <v>44774</v>
      </c>
      <c r="E8" s="34">
        <v>203062512</v>
      </c>
      <c r="I8" s="11" t="s">
        <v>363</v>
      </c>
      <c r="J8" s="11">
        <v>451131282</v>
      </c>
      <c r="K8" s="11">
        <v>451131282</v>
      </c>
    </row>
    <row r="9" spans="1:11" x14ac:dyDescent="0.3">
      <c r="A9" s="34">
        <v>8</v>
      </c>
      <c r="B9" s="34" t="s">
        <v>62</v>
      </c>
      <c r="C9" s="34">
        <v>169828911</v>
      </c>
      <c r="D9" s="35">
        <v>44726</v>
      </c>
      <c r="E9" s="34">
        <v>169828911</v>
      </c>
      <c r="I9" s="11" t="s">
        <v>364</v>
      </c>
      <c r="J9" s="11">
        <v>3207641149</v>
      </c>
      <c r="K9" s="11">
        <v>3207641149</v>
      </c>
    </row>
    <row r="10" spans="1:11" x14ac:dyDescent="0.3">
      <c r="A10" s="34">
        <v>9</v>
      </c>
      <c r="B10" s="34" t="s">
        <v>63</v>
      </c>
      <c r="C10" s="34">
        <v>146424729</v>
      </c>
      <c r="D10" s="35">
        <v>44927</v>
      </c>
      <c r="E10" s="34">
        <v>146424729</v>
      </c>
      <c r="I10" s="11" t="s">
        <v>365</v>
      </c>
      <c r="J10" s="11">
        <v>3697105842</v>
      </c>
      <c r="K10" s="11">
        <v>3697105842</v>
      </c>
    </row>
    <row r="11" spans="1:11" x14ac:dyDescent="0.3">
      <c r="A11" s="34">
        <v>10</v>
      </c>
      <c r="B11" s="34" t="s">
        <v>64</v>
      </c>
      <c r="C11" s="34">
        <v>129035733</v>
      </c>
      <c r="D11" s="35">
        <v>45016</v>
      </c>
      <c r="E11" s="34">
        <v>129035733</v>
      </c>
      <c r="I11" s="11" t="s">
        <v>358</v>
      </c>
      <c r="J11" s="11">
        <v>7595710586</v>
      </c>
      <c r="K11" s="11">
        <v>7595710586</v>
      </c>
    </row>
    <row r="12" spans="1:11" x14ac:dyDescent="0.3">
      <c r="A12" s="34">
        <v>11</v>
      </c>
      <c r="B12" s="34" t="s">
        <v>65</v>
      </c>
      <c r="C12" s="34">
        <v>124560000</v>
      </c>
      <c r="D12" s="35">
        <v>45108</v>
      </c>
      <c r="E12" s="34">
        <v>124560000</v>
      </c>
      <c r="I12" s="11"/>
      <c r="J12" s="11"/>
      <c r="K12" s="11"/>
    </row>
    <row r="13" spans="1:11" x14ac:dyDescent="0.3">
      <c r="A13" s="34">
        <v>12</v>
      </c>
      <c r="B13" s="34" t="s">
        <v>66</v>
      </c>
      <c r="C13" s="34">
        <v>110682000</v>
      </c>
      <c r="D13" s="35">
        <v>45163</v>
      </c>
      <c r="E13" s="34">
        <v>110682000</v>
      </c>
    </row>
    <row r="14" spans="1:11" x14ac:dyDescent="0.3">
      <c r="A14" s="34">
        <v>13</v>
      </c>
      <c r="B14" s="34" t="s">
        <v>67</v>
      </c>
      <c r="C14" s="34">
        <v>105223000</v>
      </c>
      <c r="D14" s="35">
        <v>45163</v>
      </c>
      <c r="E14" s="34">
        <v>105223000</v>
      </c>
    </row>
    <row r="15" spans="1:11" x14ac:dyDescent="0.3">
      <c r="A15" s="34">
        <v>14</v>
      </c>
      <c r="B15" s="34" t="s">
        <v>68</v>
      </c>
      <c r="C15" s="34">
        <v>105163988</v>
      </c>
      <c r="D15" s="35">
        <v>44743</v>
      </c>
      <c r="E15" s="34">
        <v>105163988</v>
      </c>
    </row>
    <row r="16" spans="1:11" x14ac:dyDescent="0.3">
      <c r="A16" s="34">
        <v>15</v>
      </c>
      <c r="B16" s="34" t="s">
        <v>69</v>
      </c>
      <c r="C16" s="34">
        <v>100000000</v>
      </c>
      <c r="D16" s="35">
        <v>45017</v>
      </c>
      <c r="E16" s="34">
        <v>100000000</v>
      </c>
    </row>
    <row r="17" spans="1:5" x14ac:dyDescent="0.3">
      <c r="A17" s="34">
        <v>16</v>
      </c>
      <c r="B17" s="34" t="s">
        <v>70</v>
      </c>
      <c r="C17" s="34">
        <v>95370000</v>
      </c>
      <c r="D17" s="35">
        <v>43647</v>
      </c>
      <c r="E17" s="34">
        <v>95370000</v>
      </c>
    </row>
    <row r="18" spans="1:5" x14ac:dyDescent="0.3">
      <c r="A18" s="34">
        <v>17</v>
      </c>
      <c r="B18" s="34" t="s">
        <v>71</v>
      </c>
      <c r="C18" s="34">
        <v>85279553</v>
      </c>
      <c r="D18" s="35">
        <v>44926</v>
      </c>
      <c r="E18" s="34">
        <v>85279553</v>
      </c>
    </row>
    <row r="19" spans="1:5" x14ac:dyDescent="0.3">
      <c r="A19" s="34">
        <v>18</v>
      </c>
      <c r="B19" s="34" t="s">
        <v>72</v>
      </c>
      <c r="C19" s="34">
        <v>85227900</v>
      </c>
      <c r="D19" s="35">
        <v>45163</v>
      </c>
      <c r="E19" s="34">
        <v>85227900</v>
      </c>
    </row>
    <row r="20" spans="1:5" x14ac:dyDescent="0.3">
      <c r="A20" s="34">
        <v>19</v>
      </c>
      <c r="B20" s="34" t="s">
        <v>73</v>
      </c>
      <c r="C20" s="34">
        <v>84432670</v>
      </c>
      <c r="D20" s="35">
        <v>45016</v>
      </c>
      <c r="E20" s="34">
        <v>84432670</v>
      </c>
    </row>
    <row r="21" spans="1:5" x14ac:dyDescent="0.3">
      <c r="A21" s="34">
        <v>20</v>
      </c>
      <c r="B21" s="34" t="s">
        <v>74</v>
      </c>
      <c r="C21" s="34">
        <v>68263022</v>
      </c>
      <c r="D21" s="35">
        <v>44378</v>
      </c>
      <c r="E21" s="34">
        <v>68263022</v>
      </c>
    </row>
    <row r="22" spans="1:5" x14ac:dyDescent="0.3">
      <c r="A22" s="34">
        <v>21</v>
      </c>
      <c r="B22" s="34" t="s">
        <v>75</v>
      </c>
      <c r="C22" s="34">
        <v>68128000</v>
      </c>
      <c r="D22" s="35">
        <v>45108</v>
      </c>
      <c r="E22" s="34">
        <v>68128000</v>
      </c>
    </row>
    <row r="23" spans="1:5" x14ac:dyDescent="0.3">
      <c r="A23" s="34">
        <v>22</v>
      </c>
      <c r="B23" s="34" t="s">
        <v>76</v>
      </c>
      <c r="C23" s="34">
        <v>67026292</v>
      </c>
      <c r="D23" s="35">
        <v>44377</v>
      </c>
      <c r="E23" s="34">
        <v>67026292</v>
      </c>
    </row>
    <row r="24" spans="1:5" x14ac:dyDescent="0.3">
      <c r="A24" s="34">
        <v>23</v>
      </c>
      <c r="B24" s="34" t="s">
        <v>77</v>
      </c>
      <c r="C24" s="34">
        <v>61741120</v>
      </c>
      <c r="D24" s="35">
        <v>44796</v>
      </c>
      <c r="E24" s="34">
        <v>61741120</v>
      </c>
    </row>
    <row r="25" spans="1:5" x14ac:dyDescent="0.3">
      <c r="A25" s="34">
        <v>24</v>
      </c>
      <c r="B25" s="34" t="s">
        <v>78</v>
      </c>
      <c r="C25" s="34">
        <v>60604992</v>
      </c>
      <c r="D25" s="35">
        <v>44743</v>
      </c>
      <c r="E25" s="34">
        <v>60604992</v>
      </c>
    </row>
    <row r="26" spans="1:5" x14ac:dyDescent="0.3">
      <c r="A26" s="34">
        <v>25</v>
      </c>
      <c r="B26" s="34" t="s">
        <v>79</v>
      </c>
      <c r="C26" s="34">
        <v>58784790</v>
      </c>
      <c r="D26" s="35">
        <v>45077</v>
      </c>
      <c r="E26" s="34">
        <v>58784790</v>
      </c>
    </row>
    <row r="27" spans="1:5" x14ac:dyDescent="0.3">
      <c r="A27" s="34">
        <v>26</v>
      </c>
      <c r="B27" s="34" t="s">
        <v>80</v>
      </c>
      <c r="C27" s="34">
        <v>55770232</v>
      </c>
      <c r="D27" s="35">
        <v>44743</v>
      </c>
      <c r="E27" s="34">
        <v>55770232</v>
      </c>
    </row>
    <row r="28" spans="1:5" x14ac:dyDescent="0.3">
      <c r="A28" s="34">
        <v>27</v>
      </c>
      <c r="B28" s="34" t="s">
        <v>81</v>
      </c>
      <c r="C28" s="34">
        <v>52215503</v>
      </c>
      <c r="D28" s="35">
        <v>45107</v>
      </c>
      <c r="E28" s="34">
        <v>52215503</v>
      </c>
    </row>
    <row r="29" spans="1:5" x14ac:dyDescent="0.3">
      <c r="A29" s="34">
        <v>28</v>
      </c>
      <c r="B29" s="34" t="s">
        <v>82</v>
      </c>
      <c r="C29" s="34">
        <v>51526000</v>
      </c>
      <c r="D29" s="35">
        <v>44927</v>
      </c>
      <c r="E29" s="34">
        <v>51526000</v>
      </c>
    </row>
    <row r="30" spans="1:5" x14ac:dyDescent="0.3">
      <c r="A30" s="34">
        <v>29</v>
      </c>
      <c r="B30" s="34" t="s">
        <v>83</v>
      </c>
      <c r="C30" s="34">
        <v>51439038</v>
      </c>
      <c r="D30" s="35">
        <v>44926</v>
      </c>
      <c r="E30" s="34">
        <v>51439038</v>
      </c>
    </row>
    <row r="31" spans="1:5" x14ac:dyDescent="0.3">
      <c r="A31" s="34">
        <v>30</v>
      </c>
      <c r="B31" s="34" t="s">
        <v>84</v>
      </c>
      <c r="C31" s="34">
        <v>48345223</v>
      </c>
      <c r="D31" s="35">
        <v>45108</v>
      </c>
      <c r="E31" s="34">
        <v>48345223</v>
      </c>
    </row>
    <row r="32" spans="1:5" x14ac:dyDescent="0.3">
      <c r="A32" s="34">
        <v>31</v>
      </c>
      <c r="B32" s="34" t="s">
        <v>85</v>
      </c>
      <c r="C32" s="34">
        <v>46044703</v>
      </c>
      <c r="D32" s="35">
        <v>44699</v>
      </c>
      <c r="E32" s="34">
        <v>46044703</v>
      </c>
    </row>
    <row r="33" spans="1:5" x14ac:dyDescent="0.3">
      <c r="A33" s="34">
        <v>32</v>
      </c>
      <c r="B33" s="34" t="s">
        <v>86</v>
      </c>
      <c r="C33" s="34">
        <v>45400000</v>
      </c>
      <c r="D33" s="35">
        <v>44562</v>
      </c>
      <c r="E33" s="34">
        <v>45400000</v>
      </c>
    </row>
    <row r="34" spans="1:5" x14ac:dyDescent="0.3">
      <c r="A34" s="34">
        <v>33</v>
      </c>
      <c r="B34" s="34" t="s">
        <v>87</v>
      </c>
      <c r="C34" s="34">
        <v>43324000</v>
      </c>
      <c r="D34" s="35">
        <v>45108</v>
      </c>
      <c r="E34" s="34">
        <v>43324000</v>
      </c>
    </row>
    <row r="35" spans="1:5" x14ac:dyDescent="0.3">
      <c r="A35" s="34">
        <v>34</v>
      </c>
      <c r="B35" s="34" t="s">
        <v>88</v>
      </c>
      <c r="C35" s="34">
        <v>42885900</v>
      </c>
      <c r="D35" s="35">
        <v>44378</v>
      </c>
      <c r="E35" s="34">
        <v>42885900</v>
      </c>
    </row>
    <row r="36" spans="1:5" x14ac:dyDescent="0.3">
      <c r="A36" s="34">
        <v>35</v>
      </c>
      <c r="B36" s="34" t="s">
        <v>89</v>
      </c>
      <c r="C36" s="34">
        <v>41984500</v>
      </c>
      <c r="D36" s="35">
        <v>43282</v>
      </c>
      <c r="E36" s="34">
        <v>41984500</v>
      </c>
    </row>
    <row r="37" spans="1:5" x14ac:dyDescent="0.3">
      <c r="A37" s="34">
        <v>36</v>
      </c>
      <c r="B37" s="34" t="s">
        <v>90</v>
      </c>
      <c r="C37" s="34">
        <v>41130432</v>
      </c>
      <c r="D37" s="35">
        <v>44593</v>
      </c>
      <c r="E37" s="34">
        <v>41130432</v>
      </c>
    </row>
    <row r="38" spans="1:5" x14ac:dyDescent="0.3">
      <c r="A38" s="34">
        <v>37</v>
      </c>
      <c r="B38" s="34" t="s">
        <v>91</v>
      </c>
      <c r="C38" s="34">
        <v>40276000</v>
      </c>
      <c r="D38" s="35">
        <v>45163</v>
      </c>
      <c r="E38" s="34">
        <v>40276000</v>
      </c>
    </row>
    <row r="39" spans="1:5" x14ac:dyDescent="0.3">
      <c r="A39" s="34">
        <v>38</v>
      </c>
      <c r="B39" s="34" t="s">
        <v>92</v>
      </c>
      <c r="C39" s="34">
        <v>37706000</v>
      </c>
      <c r="D39" s="35">
        <v>45077</v>
      </c>
      <c r="E39" s="34">
        <v>37706000</v>
      </c>
    </row>
    <row r="40" spans="1:5" x14ac:dyDescent="0.3">
      <c r="A40" s="34">
        <v>39</v>
      </c>
      <c r="B40" s="34" t="s">
        <v>93</v>
      </c>
      <c r="C40" s="34">
        <v>37074400</v>
      </c>
      <c r="D40" s="35">
        <v>45163</v>
      </c>
      <c r="E40" s="34">
        <v>37074400</v>
      </c>
    </row>
    <row r="41" spans="1:5" x14ac:dyDescent="0.3">
      <c r="A41" s="34">
        <v>40</v>
      </c>
      <c r="B41" s="34" t="s">
        <v>94</v>
      </c>
      <c r="C41" s="34">
        <v>36197788</v>
      </c>
      <c r="D41" s="35">
        <v>45017</v>
      </c>
      <c r="E41" s="34">
        <v>36197788</v>
      </c>
    </row>
    <row r="42" spans="1:5" x14ac:dyDescent="0.3">
      <c r="A42" s="34">
        <v>41</v>
      </c>
      <c r="B42" s="34" t="s">
        <v>95</v>
      </c>
      <c r="C42" s="34">
        <v>34262840</v>
      </c>
      <c r="D42" s="35">
        <v>44927</v>
      </c>
      <c r="E42" s="34">
        <v>34262840</v>
      </c>
    </row>
    <row r="43" spans="1:5" x14ac:dyDescent="0.3">
      <c r="A43" s="34">
        <v>42</v>
      </c>
      <c r="B43" s="34" t="s">
        <v>96</v>
      </c>
      <c r="C43" s="34">
        <v>33396698</v>
      </c>
      <c r="D43" s="35">
        <v>44743</v>
      </c>
      <c r="E43" s="34">
        <v>33396698</v>
      </c>
    </row>
    <row r="44" spans="1:5" x14ac:dyDescent="0.3">
      <c r="A44" s="34">
        <v>43</v>
      </c>
      <c r="B44" s="34" t="s">
        <v>97</v>
      </c>
      <c r="C44" s="34">
        <v>33200000</v>
      </c>
      <c r="D44" s="35">
        <v>45153</v>
      </c>
      <c r="E44" s="34">
        <v>33200000</v>
      </c>
    </row>
    <row r="45" spans="1:5" x14ac:dyDescent="0.3">
      <c r="A45" s="34">
        <v>44</v>
      </c>
      <c r="B45" s="34" t="s">
        <v>98</v>
      </c>
      <c r="C45" s="34">
        <v>33086278</v>
      </c>
      <c r="D45" s="35">
        <v>44742</v>
      </c>
      <c r="E45" s="34">
        <v>33086278</v>
      </c>
    </row>
    <row r="46" spans="1:5" x14ac:dyDescent="0.3">
      <c r="A46" s="34">
        <v>45</v>
      </c>
      <c r="B46" s="34" t="s">
        <v>99</v>
      </c>
      <c r="C46" s="34">
        <v>32419747</v>
      </c>
      <c r="D46" s="35">
        <v>44743</v>
      </c>
      <c r="E46" s="34">
        <v>32419747</v>
      </c>
    </row>
    <row r="47" spans="1:5" x14ac:dyDescent="0.3">
      <c r="A47" s="34">
        <v>46</v>
      </c>
      <c r="B47" s="34" t="s">
        <v>100</v>
      </c>
      <c r="C47" s="34">
        <v>32175224</v>
      </c>
      <c r="D47" s="35">
        <v>44691</v>
      </c>
      <c r="E47" s="34">
        <v>32175224</v>
      </c>
    </row>
    <row r="48" spans="1:5" x14ac:dyDescent="0.3">
      <c r="A48" s="34">
        <v>47</v>
      </c>
      <c r="B48" s="34" t="s">
        <v>101</v>
      </c>
      <c r="C48" s="34">
        <v>31890000</v>
      </c>
      <c r="D48" s="35">
        <v>44743</v>
      </c>
      <c r="E48" s="34">
        <v>31890000</v>
      </c>
    </row>
    <row r="49" spans="1:5" x14ac:dyDescent="0.3">
      <c r="A49" s="34">
        <v>48</v>
      </c>
      <c r="B49" s="34" t="s">
        <v>102</v>
      </c>
      <c r="C49" s="34">
        <v>30832019</v>
      </c>
      <c r="D49" s="35">
        <v>44374</v>
      </c>
      <c r="E49" s="34">
        <v>30832019</v>
      </c>
    </row>
    <row r="50" spans="1:5" x14ac:dyDescent="0.3">
      <c r="A50" s="34">
        <v>49</v>
      </c>
      <c r="B50" s="34" t="s">
        <v>103</v>
      </c>
      <c r="C50" s="34">
        <v>29389150</v>
      </c>
      <c r="D50" s="35">
        <v>44544</v>
      </c>
      <c r="E50" s="34">
        <v>29389150</v>
      </c>
    </row>
    <row r="51" spans="1:5" x14ac:dyDescent="0.3">
      <c r="A51" s="34">
        <v>50</v>
      </c>
      <c r="B51" s="34" t="s">
        <v>104</v>
      </c>
      <c r="C51" s="34">
        <v>29164578</v>
      </c>
      <c r="D51" s="35">
        <v>44525</v>
      </c>
      <c r="E51" s="34">
        <v>29164578</v>
      </c>
    </row>
    <row r="52" spans="1:5" x14ac:dyDescent="0.3">
      <c r="A52" s="34">
        <v>51</v>
      </c>
      <c r="B52" s="34" t="s">
        <v>105</v>
      </c>
      <c r="C52" s="34">
        <v>28302000</v>
      </c>
      <c r="D52" s="35">
        <v>43646</v>
      </c>
      <c r="E52" s="34">
        <v>28302000</v>
      </c>
    </row>
    <row r="53" spans="1:5" x14ac:dyDescent="0.3">
      <c r="A53" s="34">
        <v>52</v>
      </c>
      <c r="B53" s="34" t="s">
        <v>106</v>
      </c>
      <c r="C53" s="34">
        <v>26923353</v>
      </c>
      <c r="D53" s="35">
        <v>44378</v>
      </c>
      <c r="E53" s="34">
        <v>26923353</v>
      </c>
    </row>
    <row r="54" spans="1:5" x14ac:dyDescent="0.3">
      <c r="A54" s="34">
        <v>53</v>
      </c>
      <c r="B54" s="34" t="s">
        <v>107</v>
      </c>
      <c r="C54" s="34">
        <v>26705200</v>
      </c>
      <c r="D54" s="35">
        <v>45163</v>
      </c>
      <c r="E54" s="34">
        <v>26705200</v>
      </c>
    </row>
    <row r="55" spans="1:5" x14ac:dyDescent="0.3">
      <c r="A55" s="34">
        <v>54</v>
      </c>
      <c r="B55" s="34" t="s">
        <v>108</v>
      </c>
      <c r="C55" s="34">
        <v>25660000</v>
      </c>
      <c r="D55" s="35">
        <v>44378</v>
      </c>
      <c r="E55" s="34">
        <v>25660000</v>
      </c>
    </row>
    <row r="56" spans="1:5" x14ac:dyDescent="0.3">
      <c r="A56" s="34">
        <v>55</v>
      </c>
      <c r="B56" s="34" t="s">
        <v>109</v>
      </c>
      <c r="C56" s="34">
        <v>24348251</v>
      </c>
      <c r="D56" s="35">
        <v>43647</v>
      </c>
      <c r="E56" s="34">
        <v>24348251</v>
      </c>
    </row>
    <row r="57" spans="1:5" x14ac:dyDescent="0.3">
      <c r="A57" s="34">
        <v>56</v>
      </c>
      <c r="B57" s="34" t="s">
        <v>110</v>
      </c>
      <c r="C57" s="34">
        <v>24112753</v>
      </c>
      <c r="D57" s="35">
        <v>44378</v>
      </c>
      <c r="E57" s="34">
        <v>24112753</v>
      </c>
    </row>
    <row r="58" spans="1:5" x14ac:dyDescent="0.3">
      <c r="A58" s="34" t="s">
        <v>111</v>
      </c>
      <c r="B58" s="34" t="s">
        <v>112</v>
      </c>
      <c r="C58" s="34">
        <v>23373283</v>
      </c>
      <c r="D58" s="35">
        <v>45107</v>
      </c>
      <c r="E58" s="34">
        <v>23373283</v>
      </c>
    </row>
    <row r="59" spans="1:5" x14ac:dyDescent="0.3">
      <c r="A59" s="34">
        <v>57</v>
      </c>
      <c r="B59" s="34" t="s">
        <v>113</v>
      </c>
      <c r="C59" s="34">
        <v>23293699</v>
      </c>
      <c r="D59" s="35">
        <v>45108</v>
      </c>
      <c r="E59" s="34">
        <v>23293699</v>
      </c>
    </row>
    <row r="60" spans="1:5" x14ac:dyDescent="0.3">
      <c r="A60" s="34">
        <v>58</v>
      </c>
      <c r="B60" s="34" t="s">
        <v>114</v>
      </c>
      <c r="C60" s="34">
        <v>22923000</v>
      </c>
      <c r="D60" s="35">
        <v>44378</v>
      </c>
      <c r="E60" s="34">
        <v>22923000</v>
      </c>
    </row>
    <row r="61" spans="1:5" x14ac:dyDescent="0.3">
      <c r="A61" s="34">
        <v>59</v>
      </c>
      <c r="B61" s="34" t="s">
        <v>115</v>
      </c>
      <c r="C61" s="34">
        <v>22185654</v>
      </c>
      <c r="D61" s="35">
        <v>44743</v>
      </c>
      <c r="E61" s="34">
        <v>22185654</v>
      </c>
    </row>
    <row r="62" spans="1:5" x14ac:dyDescent="0.3">
      <c r="A62" s="34">
        <v>60</v>
      </c>
      <c r="B62" s="34" t="s">
        <v>116</v>
      </c>
      <c r="C62" s="34">
        <v>22181000</v>
      </c>
      <c r="D62" s="35">
        <v>44743</v>
      </c>
      <c r="E62" s="34">
        <v>22181000</v>
      </c>
    </row>
    <row r="63" spans="1:5" x14ac:dyDescent="0.3">
      <c r="A63" s="34">
        <v>61</v>
      </c>
      <c r="B63" s="34" t="s">
        <v>117</v>
      </c>
      <c r="C63" s="34">
        <v>21507723</v>
      </c>
      <c r="D63" s="35">
        <v>44743</v>
      </c>
      <c r="E63" s="34">
        <v>21507723</v>
      </c>
    </row>
    <row r="64" spans="1:5" x14ac:dyDescent="0.3">
      <c r="A64" s="34">
        <v>62</v>
      </c>
      <c r="B64" s="34" t="s">
        <v>118</v>
      </c>
      <c r="C64" s="34">
        <v>19960889</v>
      </c>
      <c r="D64" s="35">
        <v>45107</v>
      </c>
      <c r="E64" s="34">
        <v>19960889</v>
      </c>
    </row>
    <row r="65" spans="1:5" x14ac:dyDescent="0.3">
      <c r="A65" s="34">
        <v>63</v>
      </c>
      <c r="B65" s="34" t="s">
        <v>119</v>
      </c>
      <c r="C65" s="34">
        <v>19899377</v>
      </c>
      <c r="D65" s="35">
        <v>45108</v>
      </c>
      <c r="E65" s="34">
        <v>19899377</v>
      </c>
    </row>
    <row r="66" spans="1:5" x14ac:dyDescent="0.3">
      <c r="A66" s="34">
        <v>64</v>
      </c>
      <c r="B66" s="34" t="s">
        <v>120</v>
      </c>
      <c r="C66" s="34">
        <v>19610769</v>
      </c>
      <c r="D66" s="35">
        <v>44818</v>
      </c>
      <c r="E66" s="34">
        <v>19610769</v>
      </c>
    </row>
    <row r="67" spans="1:5" x14ac:dyDescent="0.3">
      <c r="A67" s="34">
        <v>65</v>
      </c>
      <c r="B67" s="34" t="s">
        <v>121</v>
      </c>
      <c r="C67" s="34">
        <v>19053815</v>
      </c>
      <c r="D67" s="35">
        <v>44759</v>
      </c>
      <c r="E67" s="34">
        <v>19053815</v>
      </c>
    </row>
    <row r="68" spans="1:5" x14ac:dyDescent="0.3">
      <c r="A68" s="34">
        <v>66</v>
      </c>
      <c r="B68" s="34" t="s">
        <v>122</v>
      </c>
      <c r="C68" s="34">
        <v>18354600</v>
      </c>
      <c r="D68" s="35">
        <v>45163</v>
      </c>
      <c r="E68" s="34">
        <v>18354600</v>
      </c>
    </row>
    <row r="69" spans="1:5" x14ac:dyDescent="0.3">
      <c r="A69" s="34">
        <v>67</v>
      </c>
      <c r="B69" s="34" t="s">
        <v>123</v>
      </c>
      <c r="C69" s="34">
        <v>18143379</v>
      </c>
      <c r="D69" s="35">
        <v>45108</v>
      </c>
      <c r="E69" s="34">
        <v>18143379</v>
      </c>
    </row>
    <row r="70" spans="1:5" x14ac:dyDescent="0.3">
      <c r="A70" s="34">
        <v>68</v>
      </c>
      <c r="B70" s="34" t="s">
        <v>124</v>
      </c>
      <c r="C70" s="34">
        <v>17904300</v>
      </c>
      <c r="D70" s="35">
        <v>45163</v>
      </c>
      <c r="E70" s="34">
        <v>17904300</v>
      </c>
    </row>
    <row r="71" spans="1:5" x14ac:dyDescent="0.3">
      <c r="A71" s="34">
        <v>69</v>
      </c>
      <c r="B71" s="34" t="s">
        <v>125</v>
      </c>
      <c r="C71" s="34">
        <v>17223497</v>
      </c>
      <c r="D71" s="35">
        <v>44378</v>
      </c>
      <c r="E71" s="34">
        <v>17223497</v>
      </c>
    </row>
    <row r="72" spans="1:5" x14ac:dyDescent="0.3">
      <c r="A72" s="34">
        <v>70</v>
      </c>
      <c r="B72" s="34" t="s">
        <v>126</v>
      </c>
      <c r="C72" s="34">
        <v>17109746</v>
      </c>
      <c r="D72" s="35">
        <v>44378</v>
      </c>
      <c r="E72" s="34">
        <v>17109746</v>
      </c>
    </row>
    <row r="73" spans="1:5" x14ac:dyDescent="0.3">
      <c r="A73" s="34">
        <v>71</v>
      </c>
      <c r="B73" s="34" t="s">
        <v>127</v>
      </c>
      <c r="C73" s="34">
        <v>16818391</v>
      </c>
      <c r="D73" s="35">
        <v>44378</v>
      </c>
      <c r="E73" s="34">
        <v>16818391</v>
      </c>
    </row>
    <row r="74" spans="1:5" x14ac:dyDescent="0.3">
      <c r="A74" s="34">
        <v>72</v>
      </c>
      <c r="B74" s="34" t="s">
        <v>128</v>
      </c>
      <c r="C74" s="34">
        <v>15552211</v>
      </c>
      <c r="D74" s="35">
        <v>43527</v>
      </c>
      <c r="E74" s="34">
        <v>15552211</v>
      </c>
    </row>
    <row r="75" spans="1:5" x14ac:dyDescent="0.3">
      <c r="A75" s="34">
        <v>73</v>
      </c>
      <c r="B75" s="34" t="s">
        <v>129</v>
      </c>
      <c r="C75" s="34">
        <v>15178979</v>
      </c>
      <c r="D75" s="35">
        <v>44671</v>
      </c>
      <c r="E75" s="34">
        <v>15178979</v>
      </c>
    </row>
    <row r="76" spans="1:5" x14ac:dyDescent="0.3">
      <c r="A76" s="34">
        <v>74</v>
      </c>
      <c r="B76" s="34" t="s">
        <v>130</v>
      </c>
      <c r="C76" s="34">
        <v>13261638</v>
      </c>
      <c r="D76" s="35">
        <v>44743</v>
      </c>
      <c r="E76" s="34">
        <v>13261638</v>
      </c>
    </row>
    <row r="77" spans="1:5" x14ac:dyDescent="0.3">
      <c r="A77" s="34">
        <v>75</v>
      </c>
      <c r="B77" s="34" t="s">
        <v>131</v>
      </c>
      <c r="C77" s="34">
        <v>13249924</v>
      </c>
      <c r="D77" s="35">
        <v>44013</v>
      </c>
      <c r="E77" s="34">
        <v>13249924</v>
      </c>
    </row>
    <row r="78" spans="1:5" x14ac:dyDescent="0.3">
      <c r="A78" s="34">
        <v>76</v>
      </c>
      <c r="B78" s="34" t="s">
        <v>132</v>
      </c>
      <c r="C78" s="34">
        <v>13246394</v>
      </c>
      <c r="D78" s="35">
        <v>44788</v>
      </c>
      <c r="E78" s="34">
        <v>13246394</v>
      </c>
    </row>
    <row r="79" spans="1:5" x14ac:dyDescent="0.3">
      <c r="A79" s="34">
        <v>77</v>
      </c>
      <c r="B79" s="34" t="s">
        <v>133</v>
      </c>
      <c r="C79" s="34">
        <v>12837740</v>
      </c>
      <c r="D79" s="35">
        <v>44743</v>
      </c>
      <c r="E79" s="34">
        <v>12837740</v>
      </c>
    </row>
    <row r="80" spans="1:5" x14ac:dyDescent="0.3">
      <c r="A80" s="34">
        <v>78</v>
      </c>
      <c r="B80" s="34" t="s">
        <v>134</v>
      </c>
      <c r="C80" s="34">
        <v>12606998</v>
      </c>
      <c r="D80" s="35">
        <v>45108</v>
      </c>
      <c r="E80" s="34">
        <v>12606998</v>
      </c>
    </row>
    <row r="81" spans="1:5" x14ac:dyDescent="0.3">
      <c r="A81" s="34">
        <v>79</v>
      </c>
      <c r="B81" s="34" t="s">
        <v>135</v>
      </c>
      <c r="C81" s="34">
        <v>12006031</v>
      </c>
      <c r="D81" s="35">
        <v>44743</v>
      </c>
      <c r="E81" s="34">
        <v>12006031</v>
      </c>
    </row>
    <row r="82" spans="1:5" x14ac:dyDescent="0.3">
      <c r="A82" s="34">
        <v>80</v>
      </c>
      <c r="B82" s="34" t="s">
        <v>136</v>
      </c>
      <c r="C82" s="34">
        <v>11803588</v>
      </c>
      <c r="D82" s="35">
        <v>44562</v>
      </c>
      <c r="E82" s="34">
        <v>11803588</v>
      </c>
    </row>
    <row r="83" spans="1:5" x14ac:dyDescent="0.3">
      <c r="A83" s="34">
        <v>81</v>
      </c>
      <c r="B83" s="34" t="s">
        <v>137</v>
      </c>
      <c r="C83" s="34">
        <v>11781559</v>
      </c>
      <c r="D83" s="35">
        <v>44378</v>
      </c>
      <c r="E83" s="34">
        <v>11781559</v>
      </c>
    </row>
    <row r="84" spans="1:5" x14ac:dyDescent="0.3">
      <c r="A84" s="34">
        <v>82</v>
      </c>
      <c r="B84" s="34" t="s">
        <v>138</v>
      </c>
      <c r="C84" s="34">
        <v>11765225</v>
      </c>
      <c r="D84" s="35">
        <v>45078</v>
      </c>
      <c r="E84" s="34">
        <v>11765225</v>
      </c>
    </row>
    <row r="85" spans="1:5" x14ac:dyDescent="0.3">
      <c r="A85" s="34">
        <v>83</v>
      </c>
      <c r="B85" s="34" t="s">
        <v>139</v>
      </c>
      <c r="C85" s="34">
        <v>11743017</v>
      </c>
      <c r="D85" s="35">
        <v>44013</v>
      </c>
      <c r="E85" s="34">
        <v>11743017</v>
      </c>
    </row>
    <row r="86" spans="1:5" x14ac:dyDescent="0.3">
      <c r="A86" s="34">
        <v>84</v>
      </c>
      <c r="B86" s="34" t="s">
        <v>140</v>
      </c>
      <c r="C86" s="34">
        <v>11459000</v>
      </c>
      <c r="D86" s="35">
        <v>45163</v>
      </c>
      <c r="E86" s="34">
        <v>11459000</v>
      </c>
    </row>
    <row r="87" spans="1:5" x14ac:dyDescent="0.3">
      <c r="A87" s="34">
        <v>85</v>
      </c>
      <c r="B87" s="34" t="s">
        <v>141</v>
      </c>
      <c r="C87" s="34">
        <v>11089511</v>
      </c>
      <c r="D87" s="35">
        <v>44926</v>
      </c>
      <c r="E87" s="34">
        <v>11089511</v>
      </c>
    </row>
    <row r="88" spans="1:5" x14ac:dyDescent="0.3">
      <c r="A88" s="34">
        <v>86</v>
      </c>
      <c r="B88" s="34" t="s">
        <v>142</v>
      </c>
      <c r="C88" s="34">
        <v>10827529</v>
      </c>
      <c r="D88" s="35">
        <v>44927</v>
      </c>
      <c r="E88" s="34">
        <v>10827529</v>
      </c>
    </row>
    <row r="89" spans="1:5" x14ac:dyDescent="0.3">
      <c r="A89" s="34">
        <v>87</v>
      </c>
      <c r="B89" s="34" t="s">
        <v>143</v>
      </c>
      <c r="C89" s="34">
        <v>10545310</v>
      </c>
      <c r="D89" s="35">
        <v>45108</v>
      </c>
      <c r="E89" s="34">
        <v>10545310</v>
      </c>
    </row>
    <row r="90" spans="1:5" x14ac:dyDescent="0.3">
      <c r="A90" s="34">
        <v>88</v>
      </c>
      <c r="B90" s="34" t="s">
        <v>144</v>
      </c>
      <c r="C90" s="34">
        <v>10535535</v>
      </c>
      <c r="D90" s="35">
        <v>44378</v>
      </c>
      <c r="E90" s="34">
        <v>10535535</v>
      </c>
    </row>
    <row r="91" spans="1:5" x14ac:dyDescent="0.3">
      <c r="A91" s="34">
        <v>89</v>
      </c>
      <c r="B91" s="34" t="s">
        <v>145</v>
      </c>
      <c r="C91" s="34">
        <v>10482487</v>
      </c>
      <c r="D91" s="35">
        <v>44523</v>
      </c>
      <c r="E91" s="34">
        <v>10482487</v>
      </c>
    </row>
    <row r="92" spans="1:5" x14ac:dyDescent="0.3">
      <c r="A92" s="34">
        <v>90</v>
      </c>
      <c r="B92" s="34" t="s">
        <v>146</v>
      </c>
      <c r="C92" s="34">
        <v>10467366</v>
      </c>
      <c r="D92" s="35">
        <v>44926</v>
      </c>
      <c r="E92" s="34">
        <v>10467366</v>
      </c>
    </row>
    <row r="93" spans="1:5" x14ac:dyDescent="0.3">
      <c r="A93" s="34">
        <v>91</v>
      </c>
      <c r="B93" s="34" t="s">
        <v>147</v>
      </c>
      <c r="C93" s="34">
        <v>10135373</v>
      </c>
      <c r="D93" s="35">
        <v>44986</v>
      </c>
      <c r="E93" s="34">
        <v>10135373</v>
      </c>
    </row>
    <row r="94" spans="1:5" x14ac:dyDescent="0.3">
      <c r="A94" s="34">
        <v>92</v>
      </c>
      <c r="B94" s="34" t="s">
        <v>148</v>
      </c>
      <c r="C94" s="34">
        <v>10077600</v>
      </c>
      <c r="D94" s="35">
        <v>44927</v>
      </c>
      <c r="E94" s="34">
        <v>10077600</v>
      </c>
    </row>
    <row r="95" spans="1:5" x14ac:dyDescent="0.3">
      <c r="A95" s="34">
        <v>93</v>
      </c>
      <c r="B95" s="34" t="s">
        <v>149</v>
      </c>
      <c r="C95" s="34">
        <v>9756300</v>
      </c>
      <c r="D95" s="35">
        <v>45107</v>
      </c>
      <c r="E95" s="34">
        <v>9756300</v>
      </c>
    </row>
    <row r="96" spans="1:5" x14ac:dyDescent="0.3">
      <c r="A96" s="34">
        <v>94</v>
      </c>
      <c r="B96" s="34" t="s">
        <v>150</v>
      </c>
      <c r="C96" s="34">
        <v>9745149</v>
      </c>
      <c r="D96" s="35">
        <v>45108</v>
      </c>
      <c r="E96" s="34">
        <v>9745149</v>
      </c>
    </row>
    <row r="97" spans="1:5" x14ac:dyDescent="0.3">
      <c r="A97" s="34">
        <v>95</v>
      </c>
      <c r="B97" s="34" t="s">
        <v>151</v>
      </c>
      <c r="C97" s="34">
        <v>9597085</v>
      </c>
      <c r="D97" s="35">
        <v>44927</v>
      </c>
      <c r="E97" s="34">
        <v>9597085</v>
      </c>
    </row>
    <row r="98" spans="1:5" x14ac:dyDescent="0.3">
      <c r="A98" s="34">
        <v>96</v>
      </c>
      <c r="B98" s="34" t="s">
        <v>152</v>
      </c>
      <c r="C98" s="34">
        <v>9282410</v>
      </c>
      <c r="D98" s="35">
        <v>44196</v>
      </c>
      <c r="E98" s="34">
        <v>9282410</v>
      </c>
    </row>
    <row r="99" spans="1:5" x14ac:dyDescent="0.3">
      <c r="A99" s="34">
        <v>97</v>
      </c>
      <c r="B99" s="34" t="s">
        <v>153</v>
      </c>
      <c r="C99" s="34">
        <v>9200617</v>
      </c>
      <c r="D99" s="35">
        <v>44927</v>
      </c>
      <c r="E99" s="34">
        <v>9200617</v>
      </c>
    </row>
    <row r="100" spans="1:5" x14ac:dyDescent="0.3">
      <c r="A100" s="34">
        <v>98</v>
      </c>
      <c r="B100" s="34" t="s">
        <v>154</v>
      </c>
      <c r="C100" s="34">
        <v>9129652</v>
      </c>
      <c r="D100" s="35">
        <v>45108</v>
      </c>
      <c r="E100" s="34">
        <v>9129652</v>
      </c>
    </row>
    <row r="101" spans="1:5" x14ac:dyDescent="0.3">
      <c r="A101" s="34">
        <v>99</v>
      </c>
      <c r="B101" s="34" t="s">
        <v>155</v>
      </c>
      <c r="C101" s="34">
        <v>8865270</v>
      </c>
      <c r="D101" s="35">
        <v>45016</v>
      </c>
      <c r="E101" s="34">
        <v>8865270</v>
      </c>
    </row>
    <row r="102" spans="1:5" x14ac:dyDescent="0.3">
      <c r="A102" s="34">
        <v>100</v>
      </c>
      <c r="B102" s="34" t="s">
        <v>156</v>
      </c>
      <c r="C102" s="34">
        <v>8494260</v>
      </c>
      <c r="D102" s="35">
        <v>44743</v>
      </c>
      <c r="E102" s="34">
        <v>8494260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814B-103C-4E22-9980-3E23A0375C2C}">
  <dimension ref="A1:L229"/>
  <sheetViews>
    <sheetView tabSelected="1" workbookViewId="0">
      <selection activeCell="J8" sqref="J8"/>
    </sheetView>
  </sheetViews>
  <sheetFormatPr defaultRowHeight="14.4" x14ac:dyDescent="0.3"/>
  <cols>
    <col min="4" max="4" width="22.5546875" customWidth="1"/>
    <col min="7" max="7" width="8.88671875" style="37"/>
    <col min="8" max="8" width="8.88671875" style="37" customWidth="1"/>
  </cols>
  <sheetData>
    <row r="1" spans="1:12" ht="53.4" thickBot="1" x14ac:dyDescent="0.35">
      <c r="A1" s="26" t="s">
        <v>223</v>
      </c>
      <c r="B1" s="26" t="s">
        <v>224</v>
      </c>
      <c r="C1" s="26" t="s">
        <v>225</v>
      </c>
      <c r="D1" s="26" t="s">
        <v>226</v>
      </c>
      <c r="E1" s="26" t="s">
        <v>227</v>
      </c>
      <c r="F1" s="26" t="s">
        <v>228</v>
      </c>
      <c r="G1" s="27" t="s">
        <v>224</v>
      </c>
      <c r="H1" s="27" t="s">
        <v>229</v>
      </c>
    </row>
    <row r="2" spans="1:12" ht="15" thickBot="1" x14ac:dyDescent="0.35">
      <c r="A2" s="28" t="s">
        <v>230</v>
      </c>
      <c r="B2" s="28" t="s">
        <v>231</v>
      </c>
      <c r="C2" s="28" t="s">
        <v>232</v>
      </c>
      <c r="D2" s="28" t="s">
        <v>233</v>
      </c>
      <c r="E2" s="28">
        <v>437</v>
      </c>
      <c r="F2" s="29"/>
      <c r="G2" s="30" t="s">
        <v>231</v>
      </c>
      <c r="H2" s="30">
        <f t="shared" ref="H2:H40" si="0">VLOOKUP(G2,$B$2:$F$283,5,TRUE)</f>
        <v>443</v>
      </c>
      <c r="J2" s="50" t="s">
        <v>352</v>
      </c>
      <c r="K2" s="51"/>
      <c r="L2" s="52"/>
    </row>
    <row r="3" spans="1:12" ht="15" thickBot="1" x14ac:dyDescent="0.35">
      <c r="A3" s="28" t="s">
        <v>234</v>
      </c>
      <c r="B3" s="28" t="s">
        <v>231</v>
      </c>
      <c r="C3" s="28" t="s">
        <v>232</v>
      </c>
      <c r="D3" s="28" t="s">
        <v>233</v>
      </c>
      <c r="E3" s="28">
        <v>2</v>
      </c>
      <c r="F3" s="29"/>
      <c r="G3" s="30" t="s">
        <v>235</v>
      </c>
      <c r="H3" s="30">
        <f t="shared" si="0"/>
        <v>1618</v>
      </c>
      <c r="J3" s="23" t="s">
        <v>186</v>
      </c>
      <c r="K3" s="53" t="s">
        <v>353</v>
      </c>
      <c r="L3" s="54"/>
    </row>
    <row r="4" spans="1:12" ht="15" thickBot="1" x14ac:dyDescent="0.35">
      <c r="A4" s="28" t="s">
        <v>236</v>
      </c>
      <c r="B4" s="28" t="s">
        <v>231</v>
      </c>
      <c r="C4" s="28" t="s">
        <v>232</v>
      </c>
      <c r="D4" s="28" t="s">
        <v>233</v>
      </c>
      <c r="E4" s="28">
        <v>4</v>
      </c>
      <c r="F4" s="28">
        <v>443</v>
      </c>
      <c r="G4" s="30" t="s">
        <v>237</v>
      </c>
      <c r="H4" s="30">
        <f t="shared" si="0"/>
        <v>6017</v>
      </c>
      <c r="J4" s="24" t="s">
        <v>354</v>
      </c>
      <c r="K4" s="25" t="s">
        <v>355</v>
      </c>
      <c r="L4" s="24">
        <f>VLOOKUP(G2,$B$2:$F$283,5,TRUE)</f>
        <v>443</v>
      </c>
    </row>
    <row r="5" spans="1:12" x14ac:dyDescent="0.3">
      <c r="A5" s="28" t="s">
        <v>238</v>
      </c>
      <c r="B5" s="28" t="s">
        <v>235</v>
      </c>
      <c r="C5" s="28" t="s">
        <v>239</v>
      </c>
      <c r="D5" s="28" t="s">
        <v>233</v>
      </c>
      <c r="E5" s="28">
        <v>1255</v>
      </c>
      <c r="F5" s="29"/>
      <c r="G5" s="31" t="s">
        <v>240</v>
      </c>
      <c r="H5" s="30">
        <f t="shared" si="0"/>
        <v>6017</v>
      </c>
    </row>
    <row r="6" spans="1:12" x14ac:dyDescent="0.3">
      <c r="A6" s="28" t="s">
        <v>241</v>
      </c>
      <c r="B6" s="28" t="s">
        <v>235</v>
      </c>
      <c r="C6" s="28" t="s">
        <v>239</v>
      </c>
      <c r="D6" s="28" t="s">
        <v>233</v>
      </c>
      <c r="E6" s="28">
        <v>325</v>
      </c>
      <c r="F6" s="29"/>
      <c r="G6" s="31" t="s">
        <v>242</v>
      </c>
      <c r="H6" s="30">
        <f t="shared" si="0"/>
        <v>6017</v>
      </c>
    </row>
    <row r="7" spans="1:12" x14ac:dyDescent="0.3">
      <c r="A7" s="28" t="s">
        <v>243</v>
      </c>
      <c r="B7" s="28" t="s">
        <v>235</v>
      </c>
      <c r="C7" s="28" t="s">
        <v>239</v>
      </c>
      <c r="D7" s="28" t="s">
        <v>233</v>
      </c>
      <c r="E7" s="28">
        <v>30</v>
      </c>
      <c r="F7" s="29"/>
      <c r="G7" s="31" t="s">
        <v>244</v>
      </c>
      <c r="H7" s="30">
        <f t="shared" si="0"/>
        <v>6017</v>
      </c>
    </row>
    <row r="8" spans="1:12" x14ac:dyDescent="0.3">
      <c r="A8" s="28" t="s">
        <v>234</v>
      </c>
      <c r="B8" s="28" t="s">
        <v>235</v>
      </c>
      <c r="C8" s="28" t="s">
        <v>239</v>
      </c>
      <c r="D8" s="28" t="s">
        <v>233</v>
      </c>
      <c r="E8" s="28">
        <v>4</v>
      </c>
      <c r="F8" s="29"/>
      <c r="G8" s="31" t="s">
        <v>245</v>
      </c>
      <c r="H8" s="30">
        <f t="shared" si="0"/>
        <v>2618</v>
      </c>
    </row>
    <row r="9" spans="1:12" x14ac:dyDescent="0.3">
      <c r="A9" s="28" t="s">
        <v>236</v>
      </c>
      <c r="B9" s="28" t="s">
        <v>235</v>
      </c>
      <c r="C9" s="28" t="s">
        <v>239</v>
      </c>
      <c r="D9" s="28" t="s">
        <v>233</v>
      </c>
      <c r="E9" s="28">
        <v>4</v>
      </c>
      <c r="F9" s="28">
        <v>1618</v>
      </c>
      <c r="G9" s="31" t="s">
        <v>246</v>
      </c>
      <c r="H9" s="30">
        <f t="shared" si="0"/>
        <v>2618</v>
      </c>
    </row>
    <row r="10" spans="1:12" x14ac:dyDescent="0.3">
      <c r="A10" s="28" t="s">
        <v>230</v>
      </c>
      <c r="B10" s="28" t="s">
        <v>237</v>
      </c>
      <c r="C10" s="28" t="s">
        <v>247</v>
      </c>
      <c r="D10" s="28" t="s">
        <v>233</v>
      </c>
      <c r="E10" s="28">
        <v>2898</v>
      </c>
      <c r="F10" s="29"/>
      <c r="G10" s="31" t="s">
        <v>248</v>
      </c>
      <c r="H10" s="30">
        <f t="shared" si="0"/>
        <v>8686</v>
      </c>
    </row>
    <row r="11" spans="1:12" x14ac:dyDescent="0.3">
      <c r="A11" s="28" t="s">
        <v>249</v>
      </c>
      <c r="B11" s="28" t="s">
        <v>237</v>
      </c>
      <c r="C11" s="28" t="s">
        <v>247</v>
      </c>
      <c r="D11" s="28" t="s">
        <v>233</v>
      </c>
      <c r="E11" s="28">
        <v>18016</v>
      </c>
      <c r="F11" s="29"/>
      <c r="G11" s="31" t="s">
        <v>250</v>
      </c>
      <c r="H11" s="30">
        <f t="shared" si="0"/>
        <v>21136</v>
      </c>
    </row>
    <row r="12" spans="1:12" x14ac:dyDescent="0.3">
      <c r="A12" s="28" t="s">
        <v>234</v>
      </c>
      <c r="B12" s="28" t="s">
        <v>237</v>
      </c>
      <c r="C12" s="28" t="s">
        <v>247</v>
      </c>
      <c r="D12" s="28" t="s">
        <v>233</v>
      </c>
      <c r="E12" s="28">
        <v>4</v>
      </c>
      <c r="F12" s="29"/>
      <c r="G12" s="31" t="s">
        <v>251</v>
      </c>
      <c r="H12" s="30">
        <f t="shared" si="0"/>
        <v>21136</v>
      </c>
    </row>
    <row r="13" spans="1:12" x14ac:dyDescent="0.3">
      <c r="A13" s="28" t="s">
        <v>236</v>
      </c>
      <c r="B13" s="28" t="s">
        <v>237</v>
      </c>
      <c r="C13" s="28" t="s">
        <v>247</v>
      </c>
      <c r="D13" s="28" t="s">
        <v>233</v>
      </c>
      <c r="E13" s="28">
        <v>4</v>
      </c>
      <c r="F13" s="28">
        <v>20922</v>
      </c>
      <c r="G13" s="31" t="s">
        <v>252</v>
      </c>
      <c r="H13" s="30">
        <f t="shared" si="0"/>
        <v>21136</v>
      </c>
    </row>
    <row r="14" spans="1:12" x14ac:dyDescent="0.3">
      <c r="A14" s="28" t="s">
        <v>230</v>
      </c>
      <c r="B14" s="28" t="s">
        <v>240</v>
      </c>
      <c r="C14" s="28" t="s">
        <v>253</v>
      </c>
      <c r="D14" s="28" t="s">
        <v>233</v>
      </c>
      <c r="E14" s="28">
        <v>53</v>
      </c>
      <c r="F14" s="29"/>
      <c r="G14" s="31" t="s">
        <v>254</v>
      </c>
      <c r="H14" s="30">
        <f t="shared" si="0"/>
        <v>443</v>
      </c>
    </row>
    <row r="15" spans="1:12" x14ac:dyDescent="0.3">
      <c r="A15" s="28" t="s">
        <v>255</v>
      </c>
      <c r="B15" s="28" t="s">
        <v>240</v>
      </c>
      <c r="C15" s="28" t="s">
        <v>253</v>
      </c>
      <c r="D15" s="28" t="s">
        <v>233</v>
      </c>
      <c r="E15" s="28">
        <v>997</v>
      </c>
      <c r="F15" s="29"/>
      <c r="G15" s="31" t="s">
        <v>256</v>
      </c>
      <c r="H15" s="30">
        <f t="shared" si="0"/>
        <v>443</v>
      </c>
    </row>
    <row r="16" spans="1:12" x14ac:dyDescent="0.3">
      <c r="A16" s="28" t="s">
        <v>257</v>
      </c>
      <c r="B16" s="28" t="s">
        <v>240</v>
      </c>
      <c r="C16" s="28" t="s">
        <v>253</v>
      </c>
      <c r="D16" s="28" t="s">
        <v>233</v>
      </c>
      <c r="E16" s="28">
        <v>18624</v>
      </c>
      <c r="F16" s="29"/>
      <c r="G16" s="31" t="s">
        <v>258</v>
      </c>
      <c r="H16" s="30">
        <f t="shared" si="0"/>
        <v>1618</v>
      </c>
    </row>
    <row r="17" spans="1:8" x14ac:dyDescent="0.3">
      <c r="A17" s="28" t="s">
        <v>234</v>
      </c>
      <c r="B17" s="28" t="s">
        <v>240</v>
      </c>
      <c r="C17" s="28" t="s">
        <v>253</v>
      </c>
      <c r="D17" s="28" t="s">
        <v>233</v>
      </c>
      <c r="E17" s="28">
        <v>4</v>
      </c>
      <c r="F17" s="29"/>
      <c r="G17" s="31" t="s">
        <v>259</v>
      </c>
      <c r="H17" s="30">
        <f t="shared" si="0"/>
        <v>10857</v>
      </c>
    </row>
    <row r="18" spans="1:8" x14ac:dyDescent="0.3">
      <c r="A18" s="28" t="s">
        <v>260</v>
      </c>
      <c r="B18" s="28" t="s">
        <v>240</v>
      </c>
      <c r="C18" s="28" t="s">
        <v>253</v>
      </c>
      <c r="D18" s="28" t="s">
        <v>233</v>
      </c>
      <c r="E18" s="28">
        <v>2420</v>
      </c>
      <c r="F18" s="29"/>
      <c r="G18" s="31" t="s">
        <v>261</v>
      </c>
      <c r="H18" s="30">
        <f t="shared" si="0"/>
        <v>4421</v>
      </c>
    </row>
    <row r="19" spans="1:8" x14ac:dyDescent="0.3">
      <c r="A19" s="28" t="s">
        <v>236</v>
      </c>
      <c r="B19" s="28" t="s">
        <v>240</v>
      </c>
      <c r="C19" s="28" t="s">
        <v>253</v>
      </c>
      <c r="D19" s="28" t="s">
        <v>233</v>
      </c>
      <c r="E19" s="28">
        <v>4</v>
      </c>
      <c r="F19" s="28">
        <v>22102</v>
      </c>
      <c r="G19" s="31" t="s">
        <v>262</v>
      </c>
      <c r="H19" s="30">
        <f t="shared" si="0"/>
        <v>5147</v>
      </c>
    </row>
    <row r="20" spans="1:8" x14ac:dyDescent="0.3">
      <c r="A20" s="28" t="s">
        <v>238</v>
      </c>
      <c r="B20" s="28" t="s">
        <v>242</v>
      </c>
      <c r="C20" s="28" t="s">
        <v>263</v>
      </c>
      <c r="D20" s="28" t="s">
        <v>233</v>
      </c>
      <c r="E20" s="28">
        <v>100</v>
      </c>
      <c r="F20" s="29"/>
      <c r="G20" s="31" t="s">
        <v>264</v>
      </c>
      <c r="H20" s="30">
        <f t="shared" si="0"/>
        <v>1300</v>
      </c>
    </row>
    <row r="21" spans="1:8" x14ac:dyDescent="0.3">
      <c r="A21" s="28" t="s">
        <v>241</v>
      </c>
      <c r="B21" s="28" t="s">
        <v>242</v>
      </c>
      <c r="C21" s="28" t="s">
        <v>263</v>
      </c>
      <c r="D21" s="28" t="s">
        <v>233</v>
      </c>
      <c r="E21" s="28">
        <v>785</v>
      </c>
      <c r="F21" s="29"/>
      <c r="G21" s="31" t="s">
        <v>265</v>
      </c>
      <c r="H21" s="30">
        <f t="shared" si="0"/>
        <v>3987</v>
      </c>
    </row>
    <row r="22" spans="1:8" x14ac:dyDescent="0.3">
      <c r="A22" s="28" t="s">
        <v>243</v>
      </c>
      <c r="B22" s="28" t="s">
        <v>242</v>
      </c>
      <c r="C22" s="28" t="s">
        <v>263</v>
      </c>
      <c r="D22" s="28" t="s">
        <v>233</v>
      </c>
      <c r="E22" s="28">
        <v>20</v>
      </c>
      <c r="F22" s="29"/>
      <c r="G22" s="31" t="s">
        <v>266</v>
      </c>
      <c r="H22" s="30">
        <f t="shared" si="0"/>
        <v>19617</v>
      </c>
    </row>
    <row r="23" spans="1:8" x14ac:dyDescent="0.3">
      <c r="A23" s="28" t="s">
        <v>267</v>
      </c>
      <c r="B23" s="28" t="s">
        <v>242</v>
      </c>
      <c r="C23" s="28" t="s">
        <v>263</v>
      </c>
      <c r="D23" s="28" t="s">
        <v>233</v>
      </c>
      <c r="E23" s="28">
        <v>4320</v>
      </c>
      <c r="F23" s="29"/>
      <c r="G23" s="31" t="s">
        <v>268</v>
      </c>
      <c r="H23" s="30">
        <f t="shared" si="0"/>
        <v>1747</v>
      </c>
    </row>
    <row r="24" spans="1:8" x14ac:dyDescent="0.3">
      <c r="A24" s="28" t="s">
        <v>234</v>
      </c>
      <c r="B24" s="28" t="s">
        <v>242</v>
      </c>
      <c r="C24" s="28" t="s">
        <v>263</v>
      </c>
      <c r="D24" s="28" t="s">
        <v>233</v>
      </c>
      <c r="E24" s="28">
        <v>2</v>
      </c>
      <c r="F24" s="29"/>
      <c r="G24" s="31" t="s">
        <v>269</v>
      </c>
      <c r="H24" s="30">
        <f t="shared" si="0"/>
        <v>426</v>
      </c>
    </row>
    <row r="25" spans="1:8" x14ac:dyDescent="0.3">
      <c r="A25" s="28" t="s">
        <v>236</v>
      </c>
      <c r="B25" s="28" t="s">
        <v>242</v>
      </c>
      <c r="C25" s="28" t="s">
        <v>263</v>
      </c>
      <c r="D25" s="28" t="s">
        <v>233</v>
      </c>
      <c r="E25" s="28">
        <v>4</v>
      </c>
      <c r="F25" s="29"/>
      <c r="G25" s="31" t="s">
        <v>270</v>
      </c>
      <c r="H25" s="30">
        <f t="shared" si="0"/>
        <v>2201</v>
      </c>
    </row>
    <row r="26" spans="1:8" x14ac:dyDescent="0.3">
      <c r="A26" s="28" t="s">
        <v>271</v>
      </c>
      <c r="B26" s="28" t="s">
        <v>242</v>
      </c>
      <c r="C26" s="28" t="s">
        <v>263</v>
      </c>
      <c r="D26" s="28" t="s">
        <v>233</v>
      </c>
      <c r="E26" s="28">
        <v>5</v>
      </c>
      <c r="F26" s="28">
        <v>5236</v>
      </c>
      <c r="G26" s="31" t="s">
        <v>272</v>
      </c>
      <c r="H26" s="30">
        <f t="shared" si="0"/>
        <v>4187</v>
      </c>
    </row>
    <row r="27" spans="1:8" x14ac:dyDescent="0.3">
      <c r="A27" s="28" t="s">
        <v>273</v>
      </c>
      <c r="B27" s="28" t="s">
        <v>244</v>
      </c>
      <c r="C27" s="28" t="s">
        <v>274</v>
      </c>
      <c r="D27" s="28" t="s">
        <v>233</v>
      </c>
      <c r="E27" s="28">
        <v>442</v>
      </c>
      <c r="F27" s="29"/>
      <c r="G27" s="31" t="s">
        <v>275</v>
      </c>
      <c r="H27" s="30">
        <f t="shared" si="0"/>
        <v>5263</v>
      </c>
    </row>
    <row r="28" spans="1:8" x14ac:dyDescent="0.3">
      <c r="A28" s="28" t="s">
        <v>234</v>
      </c>
      <c r="B28" s="28" t="s">
        <v>244</v>
      </c>
      <c r="C28" s="28" t="s">
        <v>274</v>
      </c>
      <c r="D28" s="28" t="s">
        <v>233</v>
      </c>
      <c r="E28" s="28">
        <v>4</v>
      </c>
      <c r="F28" s="29"/>
      <c r="G28" s="31" t="s">
        <v>276</v>
      </c>
      <c r="H28" s="30">
        <f t="shared" si="0"/>
        <v>9704</v>
      </c>
    </row>
    <row r="29" spans="1:8" x14ac:dyDescent="0.3">
      <c r="A29" s="28" t="s">
        <v>260</v>
      </c>
      <c r="B29" s="28" t="s">
        <v>244</v>
      </c>
      <c r="C29" s="28" t="s">
        <v>274</v>
      </c>
      <c r="D29" s="28" t="s">
        <v>233</v>
      </c>
      <c r="E29" s="28">
        <v>32017</v>
      </c>
      <c r="F29" s="29"/>
      <c r="G29" s="31" t="s">
        <v>277</v>
      </c>
      <c r="H29" s="30">
        <f t="shared" si="0"/>
        <v>6017</v>
      </c>
    </row>
    <row r="30" spans="1:8" x14ac:dyDescent="0.3">
      <c r="A30" s="28" t="s">
        <v>236</v>
      </c>
      <c r="B30" s="28" t="s">
        <v>244</v>
      </c>
      <c r="C30" s="28" t="s">
        <v>274</v>
      </c>
      <c r="D30" s="28" t="s">
        <v>233</v>
      </c>
      <c r="E30" s="28">
        <v>4</v>
      </c>
      <c r="F30" s="28">
        <v>32467</v>
      </c>
      <c r="G30" s="31" t="s">
        <v>278</v>
      </c>
      <c r="H30" s="30">
        <f t="shared" si="0"/>
        <v>7102</v>
      </c>
    </row>
    <row r="31" spans="1:8" x14ac:dyDescent="0.3">
      <c r="A31" s="28" t="s">
        <v>279</v>
      </c>
      <c r="B31" s="28" t="s">
        <v>245</v>
      </c>
      <c r="C31" s="28" t="s">
        <v>280</v>
      </c>
      <c r="D31" s="28" t="s">
        <v>233</v>
      </c>
      <c r="E31" s="28">
        <v>351</v>
      </c>
      <c r="F31" s="29"/>
      <c r="G31" s="31" t="s">
        <v>281</v>
      </c>
      <c r="H31" s="30">
        <f t="shared" si="0"/>
        <v>7102</v>
      </c>
    </row>
    <row r="32" spans="1:8" x14ac:dyDescent="0.3">
      <c r="A32" s="28" t="s">
        <v>282</v>
      </c>
      <c r="B32" s="28" t="s">
        <v>245</v>
      </c>
      <c r="C32" s="28" t="s">
        <v>280</v>
      </c>
      <c r="D32" s="28" t="s">
        <v>233</v>
      </c>
      <c r="E32" s="28">
        <v>23</v>
      </c>
      <c r="F32" s="29"/>
      <c r="G32" s="31" t="s">
        <v>283</v>
      </c>
      <c r="H32" s="30" t="e">
        <f t="shared" si="0"/>
        <v>#N/A</v>
      </c>
    </row>
    <row r="33" spans="1:8" x14ac:dyDescent="0.3">
      <c r="A33" s="28" t="s">
        <v>284</v>
      </c>
      <c r="B33" s="28" t="s">
        <v>245</v>
      </c>
      <c r="C33" s="28" t="s">
        <v>280</v>
      </c>
      <c r="D33" s="28" t="s">
        <v>233</v>
      </c>
      <c r="E33" s="28">
        <v>1</v>
      </c>
      <c r="F33" s="29"/>
      <c r="G33" s="31" t="s">
        <v>285</v>
      </c>
      <c r="H33" s="30">
        <f t="shared" si="0"/>
        <v>269</v>
      </c>
    </row>
    <row r="34" spans="1:8" x14ac:dyDescent="0.3">
      <c r="A34" s="28" t="s">
        <v>234</v>
      </c>
      <c r="B34" s="28" t="s">
        <v>245</v>
      </c>
      <c r="C34" s="28" t="s">
        <v>280</v>
      </c>
      <c r="D34" s="28" t="s">
        <v>233</v>
      </c>
      <c r="E34" s="28">
        <v>1</v>
      </c>
      <c r="F34" s="29"/>
      <c r="G34" s="31" t="s">
        <v>286</v>
      </c>
      <c r="H34" s="30">
        <f t="shared" si="0"/>
        <v>4873</v>
      </c>
    </row>
    <row r="35" spans="1:8" x14ac:dyDescent="0.3">
      <c r="A35" s="28" t="s">
        <v>287</v>
      </c>
      <c r="B35" s="28" t="s">
        <v>245</v>
      </c>
      <c r="C35" s="28" t="s">
        <v>280</v>
      </c>
      <c r="D35" s="28" t="s">
        <v>233</v>
      </c>
      <c r="E35" s="28">
        <v>12910</v>
      </c>
      <c r="F35" s="29"/>
      <c r="G35" s="31" t="s">
        <v>288</v>
      </c>
      <c r="H35" s="30">
        <f t="shared" si="0"/>
        <v>7102</v>
      </c>
    </row>
    <row r="36" spans="1:8" x14ac:dyDescent="0.3">
      <c r="A36" s="28" t="s">
        <v>236</v>
      </c>
      <c r="B36" s="28" t="s">
        <v>245</v>
      </c>
      <c r="C36" s="28" t="s">
        <v>280</v>
      </c>
      <c r="D36" s="28" t="s">
        <v>233</v>
      </c>
      <c r="E36" s="28">
        <v>4</v>
      </c>
      <c r="F36" s="28">
        <v>13290</v>
      </c>
      <c r="G36" s="31" t="s">
        <v>289</v>
      </c>
      <c r="H36" s="30">
        <f t="shared" si="0"/>
        <v>2618</v>
      </c>
    </row>
    <row r="37" spans="1:8" x14ac:dyDescent="0.3">
      <c r="A37" s="28" t="s">
        <v>290</v>
      </c>
      <c r="B37" s="28" t="s">
        <v>246</v>
      </c>
      <c r="C37" s="28" t="s">
        <v>291</v>
      </c>
      <c r="D37" s="28" t="s">
        <v>233</v>
      </c>
      <c r="E37" s="28">
        <v>8</v>
      </c>
      <c r="F37" s="29"/>
      <c r="G37" s="31" t="s">
        <v>292</v>
      </c>
      <c r="H37" s="30">
        <f t="shared" si="0"/>
        <v>8563</v>
      </c>
    </row>
    <row r="38" spans="1:8" x14ac:dyDescent="0.3">
      <c r="A38" s="28" t="s">
        <v>284</v>
      </c>
      <c r="B38" s="28" t="s">
        <v>246</v>
      </c>
      <c r="C38" s="28" t="s">
        <v>291</v>
      </c>
      <c r="D38" s="28" t="s">
        <v>233</v>
      </c>
      <c r="E38" s="28">
        <v>345</v>
      </c>
      <c r="F38" s="29"/>
      <c r="G38" s="31" t="s">
        <v>293</v>
      </c>
      <c r="H38" s="30">
        <f t="shared" si="0"/>
        <v>8686</v>
      </c>
    </row>
    <row r="39" spans="1:8" x14ac:dyDescent="0.3">
      <c r="A39" s="28" t="s">
        <v>234</v>
      </c>
      <c r="B39" s="28" t="s">
        <v>246</v>
      </c>
      <c r="C39" s="28" t="s">
        <v>291</v>
      </c>
      <c r="D39" s="28" t="s">
        <v>233</v>
      </c>
      <c r="E39" s="28">
        <v>1</v>
      </c>
      <c r="F39" s="29"/>
      <c r="G39" s="31" t="s">
        <v>294</v>
      </c>
      <c r="H39" s="30">
        <f t="shared" si="0"/>
        <v>21136</v>
      </c>
    </row>
    <row r="40" spans="1:8" x14ac:dyDescent="0.3">
      <c r="A40" s="28" t="s">
        <v>287</v>
      </c>
      <c r="B40" s="28" t="s">
        <v>246</v>
      </c>
      <c r="C40" s="28" t="s">
        <v>291</v>
      </c>
      <c r="D40" s="28" t="s">
        <v>233</v>
      </c>
      <c r="E40" s="28">
        <v>7928</v>
      </c>
      <c r="F40" s="28">
        <v>8282</v>
      </c>
      <c r="G40" s="31" t="s">
        <v>295</v>
      </c>
      <c r="H40" s="30">
        <f t="shared" si="0"/>
        <v>7272</v>
      </c>
    </row>
    <row r="41" spans="1:8" x14ac:dyDescent="0.3">
      <c r="A41" s="28" t="s">
        <v>296</v>
      </c>
      <c r="B41" s="28" t="s">
        <v>248</v>
      </c>
      <c r="C41" s="28" t="s">
        <v>297</v>
      </c>
      <c r="D41" s="28" t="s">
        <v>233</v>
      </c>
      <c r="E41" s="28">
        <v>500</v>
      </c>
      <c r="F41" s="29"/>
      <c r="G41" s="36"/>
      <c r="H41" s="36"/>
    </row>
    <row r="42" spans="1:8" x14ac:dyDescent="0.3">
      <c r="A42" s="28" t="s">
        <v>298</v>
      </c>
      <c r="B42" s="28" t="s">
        <v>248</v>
      </c>
      <c r="C42" s="28" t="s">
        <v>297</v>
      </c>
      <c r="D42" s="28" t="s">
        <v>233</v>
      </c>
      <c r="E42" s="28">
        <v>2576</v>
      </c>
      <c r="F42" s="29"/>
      <c r="G42" s="36"/>
      <c r="H42" s="36"/>
    </row>
    <row r="43" spans="1:8" x14ac:dyDescent="0.3">
      <c r="A43" s="28" t="s">
        <v>299</v>
      </c>
      <c r="B43" s="28" t="s">
        <v>248</v>
      </c>
      <c r="C43" s="28" t="s">
        <v>297</v>
      </c>
      <c r="D43" s="28" t="s">
        <v>233</v>
      </c>
      <c r="E43" s="28">
        <v>57</v>
      </c>
      <c r="F43" s="29"/>
      <c r="G43" s="36"/>
      <c r="H43" s="36"/>
    </row>
    <row r="44" spans="1:8" x14ac:dyDescent="0.3">
      <c r="A44" s="28" t="s">
        <v>234</v>
      </c>
      <c r="B44" s="28" t="s">
        <v>248</v>
      </c>
      <c r="C44" s="28" t="s">
        <v>297</v>
      </c>
      <c r="D44" s="28" t="s">
        <v>233</v>
      </c>
      <c r="E44" s="28">
        <v>15</v>
      </c>
      <c r="F44" s="29"/>
      <c r="G44" s="36"/>
      <c r="H44" s="36"/>
    </row>
    <row r="45" spans="1:8" x14ac:dyDescent="0.3">
      <c r="A45" s="28" t="s">
        <v>236</v>
      </c>
      <c r="B45" s="28" t="s">
        <v>248</v>
      </c>
      <c r="C45" s="28" t="s">
        <v>297</v>
      </c>
      <c r="D45" s="28" t="s">
        <v>233</v>
      </c>
      <c r="E45" s="28">
        <v>7</v>
      </c>
      <c r="F45" s="29"/>
      <c r="G45" s="36"/>
      <c r="H45" s="36"/>
    </row>
    <row r="46" spans="1:8" x14ac:dyDescent="0.3">
      <c r="A46" s="28" t="s">
        <v>271</v>
      </c>
      <c r="B46" s="28" t="s">
        <v>248</v>
      </c>
      <c r="C46" s="28" t="s">
        <v>297</v>
      </c>
      <c r="D46" s="28" t="s">
        <v>233</v>
      </c>
      <c r="E46" s="28">
        <v>3</v>
      </c>
      <c r="F46" s="28">
        <v>3158</v>
      </c>
      <c r="G46" s="36"/>
      <c r="H46" s="36"/>
    </row>
    <row r="47" spans="1:8" x14ac:dyDescent="0.3">
      <c r="A47" s="28" t="s">
        <v>284</v>
      </c>
      <c r="B47" s="28" t="s">
        <v>250</v>
      </c>
      <c r="C47" s="28" t="s">
        <v>300</v>
      </c>
      <c r="D47" s="28" t="s">
        <v>233</v>
      </c>
      <c r="E47" s="28">
        <v>5</v>
      </c>
      <c r="F47" s="29"/>
      <c r="G47" s="36"/>
      <c r="H47" s="36"/>
    </row>
    <row r="48" spans="1:8" x14ac:dyDescent="0.3">
      <c r="A48" s="28" t="s">
        <v>234</v>
      </c>
      <c r="B48" s="28" t="s">
        <v>250</v>
      </c>
      <c r="C48" s="28" t="s">
        <v>300</v>
      </c>
      <c r="D48" s="28" t="s">
        <v>233</v>
      </c>
      <c r="E48" s="28">
        <v>2</v>
      </c>
      <c r="F48" s="29"/>
      <c r="G48" s="36"/>
      <c r="H48" s="36"/>
    </row>
    <row r="49" spans="1:8" x14ac:dyDescent="0.3">
      <c r="A49" s="28" t="s">
        <v>287</v>
      </c>
      <c r="B49" s="28" t="s">
        <v>250</v>
      </c>
      <c r="C49" s="28" t="s">
        <v>300</v>
      </c>
      <c r="D49" s="28" t="s">
        <v>233</v>
      </c>
      <c r="E49" s="28">
        <v>11157</v>
      </c>
      <c r="F49" s="29"/>
      <c r="G49" s="36"/>
      <c r="H49" s="36"/>
    </row>
    <row r="50" spans="1:8" x14ac:dyDescent="0.3">
      <c r="A50" s="28" t="s">
        <v>236</v>
      </c>
      <c r="B50" s="28" t="s">
        <v>250</v>
      </c>
      <c r="C50" s="28" t="s">
        <v>300</v>
      </c>
      <c r="D50" s="28" t="s">
        <v>233</v>
      </c>
      <c r="E50" s="28">
        <v>1</v>
      </c>
      <c r="F50" s="28">
        <v>11165</v>
      </c>
      <c r="G50" s="36"/>
      <c r="H50" s="36"/>
    </row>
    <row r="51" spans="1:8" x14ac:dyDescent="0.3">
      <c r="A51" s="28" t="s">
        <v>290</v>
      </c>
      <c r="B51" s="28" t="s">
        <v>251</v>
      </c>
      <c r="C51" s="28" t="s">
        <v>301</v>
      </c>
      <c r="D51" s="28" t="s">
        <v>233</v>
      </c>
      <c r="E51" s="28">
        <v>64</v>
      </c>
      <c r="F51" s="29"/>
      <c r="G51" s="36"/>
      <c r="H51" s="36"/>
    </row>
    <row r="52" spans="1:8" x14ac:dyDescent="0.3">
      <c r="A52" s="28" t="s">
        <v>284</v>
      </c>
      <c r="B52" s="28" t="s">
        <v>251</v>
      </c>
      <c r="C52" s="28" t="s">
        <v>301</v>
      </c>
      <c r="D52" s="28" t="s">
        <v>233</v>
      </c>
      <c r="E52" s="28">
        <v>56</v>
      </c>
      <c r="F52" s="29"/>
      <c r="G52" s="36"/>
      <c r="H52" s="36"/>
    </row>
    <row r="53" spans="1:8" x14ac:dyDescent="0.3">
      <c r="A53" s="28" t="s">
        <v>234</v>
      </c>
      <c r="B53" s="28" t="s">
        <v>251</v>
      </c>
      <c r="C53" s="28" t="s">
        <v>301</v>
      </c>
      <c r="D53" s="28" t="s">
        <v>233</v>
      </c>
      <c r="E53" s="28">
        <v>1</v>
      </c>
      <c r="F53" s="29"/>
      <c r="G53" s="36"/>
      <c r="H53" s="36"/>
    </row>
    <row r="54" spans="1:8" x14ac:dyDescent="0.3">
      <c r="A54" s="28" t="s">
        <v>287</v>
      </c>
      <c r="B54" s="28" t="s">
        <v>251</v>
      </c>
      <c r="C54" s="28" t="s">
        <v>301</v>
      </c>
      <c r="D54" s="28" t="s">
        <v>233</v>
      </c>
      <c r="E54" s="28">
        <v>4649</v>
      </c>
      <c r="F54" s="28">
        <v>4770</v>
      </c>
      <c r="G54" s="36"/>
      <c r="H54" s="36"/>
    </row>
    <row r="55" spans="1:8" x14ac:dyDescent="0.3">
      <c r="A55" s="28" t="s">
        <v>302</v>
      </c>
      <c r="B55" s="28" t="s">
        <v>252</v>
      </c>
      <c r="C55" s="28" t="s">
        <v>303</v>
      </c>
      <c r="D55" s="28" t="s">
        <v>233</v>
      </c>
      <c r="E55" s="28">
        <v>2355</v>
      </c>
      <c r="F55" s="28">
        <v>2355</v>
      </c>
      <c r="G55" s="36"/>
      <c r="H55" s="36"/>
    </row>
    <row r="56" spans="1:8" x14ac:dyDescent="0.3">
      <c r="A56" s="28" t="s">
        <v>296</v>
      </c>
      <c r="B56" s="28" t="s">
        <v>254</v>
      </c>
      <c r="C56" s="28" t="s">
        <v>304</v>
      </c>
      <c r="D56" s="28" t="s">
        <v>305</v>
      </c>
      <c r="E56" s="28">
        <v>11</v>
      </c>
      <c r="F56" s="29"/>
      <c r="G56" s="36"/>
      <c r="H56" s="36"/>
    </row>
    <row r="57" spans="1:8" x14ac:dyDescent="0.3">
      <c r="A57" s="28" t="s">
        <v>298</v>
      </c>
      <c r="B57" s="28" t="s">
        <v>254</v>
      </c>
      <c r="C57" s="28" t="s">
        <v>304</v>
      </c>
      <c r="D57" s="28" t="s">
        <v>305</v>
      </c>
      <c r="E57" s="28">
        <v>397</v>
      </c>
      <c r="F57" s="29"/>
      <c r="G57" s="36"/>
      <c r="H57" s="36"/>
    </row>
    <row r="58" spans="1:8" x14ac:dyDescent="0.3">
      <c r="A58" s="28" t="s">
        <v>282</v>
      </c>
      <c r="B58" s="28" t="s">
        <v>254</v>
      </c>
      <c r="C58" s="28" t="s">
        <v>304</v>
      </c>
      <c r="D58" s="28" t="s">
        <v>305</v>
      </c>
      <c r="E58" s="28">
        <v>20</v>
      </c>
      <c r="F58" s="29"/>
      <c r="G58" s="36"/>
      <c r="H58" s="36"/>
    </row>
    <row r="59" spans="1:8" x14ac:dyDescent="0.3">
      <c r="A59" s="28" t="s">
        <v>234</v>
      </c>
      <c r="B59" s="28" t="s">
        <v>254</v>
      </c>
      <c r="C59" s="28" t="s">
        <v>304</v>
      </c>
      <c r="D59" s="28" t="s">
        <v>305</v>
      </c>
      <c r="E59" s="28">
        <v>7</v>
      </c>
      <c r="F59" s="29"/>
      <c r="G59" s="36"/>
      <c r="H59" s="36"/>
    </row>
    <row r="60" spans="1:8" x14ac:dyDescent="0.3">
      <c r="A60" s="28" t="s">
        <v>287</v>
      </c>
      <c r="B60" s="28" t="s">
        <v>254</v>
      </c>
      <c r="C60" s="28" t="s">
        <v>304</v>
      </c>
      <c r="D60" s="28" t="s">
        <v>305</v>
      </c>
      <c r="E60" s="28">
        <v>38445</v>
      </c>
      <c r="F60" s="29"/>
      <c r="G60" s="36"/>
      <c r="H60" s="36"/>
    </row>
    <row r="61" spans="1:8" x14ac:dyDescent="0.3">
      <c r="A61" s="28" t="s">
        <v>236</v>
      </c>
      <c r="B61" s="28" t="s">
        <v>254</v>
      </c>
      <c r="C61" s="28" t="s">
        <v>304</v>
      </c>
      <c r="D61" s="28" t="s">
        <v>305</v>
      </c>
      <c r="E61" s="28">
        <v>4</v>
      </c>
      <c r="F61" s="28">
        <v>38884</v>
      </c>
      <c r="G61" s="36"/>
      <c r="H61" s="36"/>
    </row>
    <row r="62" spans="1:8" x14ac:dyDescent="0.3">
      <c r="A62" s="28" t="s">
        <v>298</v>
      </c>
      <c r="B62" s="28" t="s">
        <v>256</v>
      </c>
      <c r="C62" s="28" t="s">
        <v>304</v>
      </c>
      <c r="D62" s="28" t="s">
        <v>305</v>
      </c>
      <c r="E62" s="28">
        <v>702</v>
      </c>
      <c r="F62" s="29"/>
      <c r="G62" s="36"/>
      <c r="H62" s="36"/>
    </row>
    <row r="63" spans="1:8" x14ac:dyDescent="0.3">
      <c r="A63" s="28" t="s">
        <v>234</v>
      </c>
      <c r="B63" s="28" t="s">
        <v>256</v>
      </c>
      <c r="C63" s="28" t="s">
        <v>304</v>
      </c>
      <c r="D63" s="28" t="s">
        <v>305</v>
      </c>
      <c r="E63" s="28">
        <v>13</v>
      </c>
      <c r="F63" s="29"/>
      <c r="G63" s="36"/>
      <c r="H63" s="36"/>
    </row>
    <row r="64" spans="1:8" x14ac:dyDescent="0.3">
      <c r="A64" s="28" t="s">
        <v>287</v>
      </c>
      <c r="B64" s="28" t="s">
        <v>256</v>
      </c>
      <c r="C64" s="28" t="s">
        <v>304</v>
      </c>
      <c r="D64" s="28" t="s">
        <v>305</v>
      </c>
      <c r="E64" s="28">
        <v>44870</v>
      </c>
      <c r="F64" s="29"/>
      <c r="G64" s="36"/>
      <c r="H64" s="36"/>
    </row>
    <row r="65" spans="1:8" x14ac:dyDescent="0.3">
      <c r="A65" s="28" t="s">
        <v>236</v>
      </c>
      <c r="B65" s="28" t="s">
        <v>256</v>
      </c>
      <c r="C65" s="28" t="s">
        <v>304</v>
      </c>
      <c r="D65" s="28" t="s">
        <v>305</v>
      </c>
      <c r="E65" s="28">
        <v>4</v>
      </c>
      <c r="F65" s="28">
        <v>45589</v>
      </c>
      <c r="G65" s="36"/>
      <c r="H65" s="36"/>
    </row>
    <row r="66" spans="1:8" x14ac:dyDescent="0.3">
      <c r="A66" s="28" t="s">
        <v>290</v>
      </c>
      <c r="B66" s="28" t="s">
        <v>258</v>
      </c>
      <c r="C66" s="28" t="s">
        <v>306</v>
      </c>
      <c r="D66" s="28" t="s">
        <v>305</v>
      </c>
      <c r="E66" s="28">
        <v>1353</v>
      </c>
      <c r="F66" s="29"/>
      <c r="G66" s="36"/>
      <c r="H66" s="36"/>
    </row>
    <row r="67" spans="1:8" x14ac:dyDescent="0.3">
      <c r="A67" s="28" t="s">
        <v>279</v>
      </c>
      <c r="B67" s="28" t="s">
        <v>258</v>
      </c>
      <c r="C67" s="28" t="s">
        <v>306</v>
      </c>
      <c r="D67" s="28" t="s">
        <v>305</v>
      </c>
      <c r="E67" s="28">
        <v>7</v>
      </c>
      <c r="F67" s="29"/>
      <c r="G67" s="36"/>
      <c r="H67" s="36"/>
    </row>
    <row r="68" spans="1:8" x14ac:dyDescent="0.3">
      <c r="A68" s="28" t="s">
        <v>284</v>
      </c>
      <c r="B68" s="28" t="s">
        <v>258</v>
      </c>
      <c r="C68" s="28" t="s">
        <v>306</v>
      </c>
      <c r="D68" s="28" t="s">
        <v>305</v>
      </c>
      <c r="E68" s="28">
        <v>179</v>
      </c>
      <c r="F68" s="29"/>
      <c r="G68" s="36"/>
      <c r="H68" s="36"/>
    </row>
    <row r="69" spans="1:8" x14ac:dyDescent="0.3">
      <c r="A69" s="28" t="s">
        <v>234</v>
      </c>
      <c r="B69" s="28" t="s">
        <v>258</v>
      </c>
      <c r="C69" s="28" t="s">
        <v>306</v>
      </c>
      <c r="D69" s="28" t="s">
        <v>305</v>
      </c>
      <c r="E69" s="28">
        <v>2</v>
      </c>
      <c r="F69" s="28">
        <v>1541</v>
      </c>
      <c r="G69" s="36"/>
      <c r="H69" s="36"/>
    </row>
    <row r="70" spans="1:8" x14ac:dyDescent="0.3">
      <c r="A70" s="28" t="s">
        <v>298</v>
      </c>
      <c r="B70" s="28" t="s">
        <v>259</v>
      </c>
      <c r="C70" s="28" t="s">
        <v>307</v>
      </c>
      <c r="D70" s="28" t="s">
        <v>305</v>
      </c>
      <c r="E70" s="28">
        <v>199</v>
      </c>
      <c r="F70" s="29"/>
      <c r="G70" s="36"/>
      <c r="H70" s="36"/>
    </row>
    <row r="71" spans="1:8" x14ac:dyDescent="0.3">
      <c r="A71" s="28" t="s">
        <v>234</v>
      </c>
      <c r="B71" s="28" t="s">
        <v>259</v>
      </c>
      <c r="C71" s="28" t="s">
        <v>307</v>
      </c>
      <c r="D71" s="28" t="s">
        <v>305</v>
      </c>
      <c r="E71" s="28">
        <v>16</v>
      </c>
      <c r="F71" s="29"/>
      <c r="G71" s="36"/>
      <c r="H71" s="36"/>
    </row>
    <row r="72" spans="1:8" x14ac:dyDescent="0.3">
      <c r="A72" s="28" t="s">
        <v>287</v>
      </c>
      <c r="B72" s="28" t="s">
        <v>259</v>
      </c>
      <c r="C72" s="28" t="s">
        <v>307</v>
      </c>
      <c r="D72" s="28" t="s">
        <v>305</v>
      </c>
      <c r="E72" s="28">
        <v>10637</v>
      </c>
      <c r="F72" s="29"/>
      <c r="G72" s="36"/>
      <c r="H72" s="36"/>
    </row>
    <row r="73" spans="1:8" x14ac:dyDescent="0.3">
      <c r="A73" s="28" t="s">
        <v>236</v>
      </c>
      <c r="B73" s="28" t="s">
        <v>259</v>
      </c>
      <c r="C73" s="28" t="s">
        <v>307</v>
      </c>
      <c r="D73" s="28" t="s">
        <v>305</v>
      </c>
      <c r="E73" s="28">
        <v>4</v>
      </c>
      <c r="F73" s="29"/>
      <c r="G73" s="36"/>
      <c r="H73" s="36"/>
    </row>
    <row r="74" spans="1:8" x14ac:dyDescent="0.3">
      <c r="A74" s="28" t="s">
        <v>271</v>
      </c>
      <c r="B74" s="28" t="s">
        <v>259</v>
      </c>
      <c r="C74" s="28" t="s">
        <v>307</v>
      </c>
      <c r="D74" s="28" t="s">
        <v>305</v>
      </c>
      <c r="E74" s="28">
        <v>1</v>
      </c>
      <c r="F74" s="28">
        <v>10857</v>
      </c>
      <c r="G74" s="36"/>
      <c r="H74" s="36"/>
    </row>
    <row r="75" spans="1:8" x14ac:dyDescent="0.3">
      <c r="A75" s="28" t="s">
        <v>308</v>
      </c>
      <c r="B75" s="28" t="s">
        <v>261</v>
      </c>
      <c r="C75" s="28" t="s">
        <v>309</v>
      </c>
      <c r="D75" s="28" t="s">
        <v>305</v>
      </c>
      <c r="E75" s="28">
        <v>9</v>
      </c>
      <c r="F75" s="29"/>
      <c r="G75" s="36"/>
      <c r="H75" s="36"/>
    </row>
    <row r="76" spans="1:8" x14ac:dyDescent="0.3">
      <c r="A76" s="28" t="s">
        <v>241</v>
      </c>
      <c r="B76" s="28" t="s">
        <v>261</v>
      </c>
      <c r="C76" s="28" t="s">
        <v>309</v>
      </c>
      <c r="D76" s="28" t="s">
        <v>305</v>
      </c>
      <c r="E76" s="28">
        <v>350</v>
      </c>
      <c r="F76" s="29"/>
      <c r="G76" s="36"/>
      <c r="H76" s="36"/>
    </row>
    <row r="77" spans="1:8" x14ac:dyDescent="0.3">
      <c r="A77" s="28" t="s">
        <v>243</v>
      </c>
      <c r="B77" s="28" t="s">
        <v>261</v>
      </c>
      <c r="C77" s="28" t="s">
        <v>309</v>
      </c>
      <c r="D77" s="28" t="s">
        <v>305</v>
      </c>
      <c r="E77" s="28">
        <v>20</v>
      </c>
      <c r="F77" s="29"/>
      <c r="G77" s="36"/>
      <c r="H77" s="36"/>
    </row>
    <row r="78" spans="1:8" x14ac:dyDescent="0.3">
      <c r="A78" s="28" t="s">
        <v>310</v>
      </c>
      <c r="B78" s="28" t="s">
        <v>261</v>
      </c>
      <c r="C78" s="28" t="s">
        <v>309</v>
      </c>
      <c r="D78" s="28" t="s">
        <v>305</v>
      </c>
      <c r="E78" s="28">
        <v>3070</v>
      </c>
      <c r="F78" s="29"/>
      <c r="G78" s="36"/>
      <c r="H78" s="36"/>
    </row>
    <row r="79" spans="1:8" x14ac:dyDescent="0.3">
      <c r="A79" s="28" t="s">
        <v>267</v>
      </c>
      <c r="B79" s="28" t="s">
        <v>261</v>
      </c>
      <c r="C79" s="28" t="s">
        <v>309</v>
      </c>
      <c r="D79" s="28" t="s">
        <v>305</v>
      </c>
      <c r="E79" s="28">
        <v>965</v>
      </c>
      <c r="F79" s="29"/>
      <c r="G79" s="36"/>
      <c r="H79" s="36"/>
    </row>
    <row r="80" spans="1:8" x14ac:dyDescent="0.3">
      <c r="A80" s="28" t="s">
        <v>234</v>
      </c>
      <c r="B80" s="28" t="s">
        <v>261</v>
      </c>
      <c r="C80" s="28" t="s">
        <v>309</v>
      </c>
      <c r="D80" s="28" t="s">
        <v>305</v>
      </c>
      <c r="E80" s="28">
        <v>3</v>
      </c>
      <c r="F80" s="29"/>
      <c r="G80" s="36"/>
      <c r="H80" s="36"/>
    </row>
    <row r="81" spans="1:8" x14ac:dyDescent="0.3">
      <c r="A81" s="28" t="s">
        <v>236</v>
      </c>
      <c r="B81" s="28" t="s">
        <v>261</v>
      </c>
      <c r="C81" s="28" t="s">
        <v>309</v>
      </c>
      <c r="D81" s="28" t="s">
        <v>305</v>
      </c>
      <c r="E81" s="28">
        <v>4</v>
      </c>
      <c r="F81" s="28">
        <v>4421</v>
      </c>
      <c r="G81" s="36"/>
      <c r="H81" s="36"/>
    </row>
    <row r="82" spans="1:8" x14ac:dyDescent="0.3">
      <c r="A82" s="28" t="s">
        <v>279</v>
      </c>
      <c r="B82" s="28" t="s">
        <v>262</v>
      </c>
      <c r="C82" s="28" t="s">
        <v>311</v>
      </c>
      <c r="D82" s="28" t="s">
        <v>305</v>
      </c>
      <c r="E82" s="28">
        <v>88</v>
      </c>
      <c r="F82" s="29"/>
      <c r="G82" s="36"/>
      <c r="H82" s="36"/>
    </row>
    <row r="83" spans="1:8" x14ac:dyDescent="0.3">
      <c r="A83" s="28" t="s">
        <v>284</v>
      </c>
      <c r="B83" s="28" t="s">
        <v>262</v>
      </c>
      <c r="C83" s="28" t="s">
        <v>311</v>
      </c>
      <c r="D83" s="28" t="s">
        <v>305</v>
      </c>
      <c r="E83" s="28">
        <v>2296</v>
      </c>
      <c r="F83" s="29"/>
      <c r="G83" s="36"/>
      <c r="H83" s="36"/>
    </row>
    <row r="84" spans="1:8" x14ac:dyDescent="0.3">
      <c r="A84" s="28" t="s">
        <v>234</v>
      </c>
      <c r="B84" s="28" t="s">
        <v>262</v>
      </c>
      <c r="C84" s="28" t="s">
        <v>311</v>
      </c>
      <c r="D84" s="28" t="s">
        <v>305</v>
      </c>
      <c r="E84" s="28">
        <v>12</v>
      </c>
      <c r="F84" s="29"/>
      <c r="G84" s="36"/>
      <c r="H84" s="36"/>
    </row>
    <row r="85" spans="1:8" x14ac:dyDescent="0.3">
      <c r="A85" s="28" t="s">
        <v>287</v>
      </c>
      <c r="B85" s="28" t="s">
        <v>262</v>
      </c>
      <c r="C85" s="28" t="s">
        <v>311</v>
      </c>
      <c r="D85" s="28" t="s">
        <v>305</v>
      </c>
      <c r="E85" s="28">
        <v>2733</v>
      </c>
      <c r="F85" s="29"/>
      <c r="G85" s="36"/>
      <c r="H85" s="36"/>
    </row>
    <row r="86" spans="1:8" x14ac:dyDescent="0.3">
      <c r="A86" s="28" t="s">
        <v>236</v>
      </c>
      <c r="B86" s="28" t="s">
        <v>262</v>
      </c>
      <c r="C86" s="28" t="s">
        <v>311</v>
      </c>
      <c r="D86" s="28" t="s">
        <v>305</v>
      </c>
      <c r="E86" s="28">
        <v>4</v>
      </c>
      <c r="F86" s="29"/>
      <c r="G86" s="36"/>
      <c r="H86" s="36"/>
    </row>
    <row r="87" spans="1:8" x14ac:dyDescent="0.3">
      <c r="A87" s="28" t="s">
        <v>271</v>
      </c>
      <c r="B87" s="28" t="s">
        <v>262</v>
      </c>
      <c r="C87" s="28" t="s">
        <v>311</v>
      </c>
      <c r="D87" s="28" t="s">
        <v>305</v>
      </c>
      <c r="E87" s="28">
        <v>14</v>
      </c>
      <c r="F87" s="28">
        <v>5147</v>
      </c>
      <c r="G87" s="36"/>
      <c r="H87" s="36"/>
    </row>
    <row r="88" spans="1:8" x14ac:dyDescent="0.3">
      <c r="A88" s="28" t="s">
        <v>290</v>
      </c>
      <c r="B88" s="28" t="s">
        <v>264</v>
      </c>
      <c r="C88" s="28" t="s">
        <v>312</v>
      </c>
      <c r="D88" s="28" t="s">
        <v>305</v>
      </c>
      <c r="E88" s="28">
        <v>309</v>
      </c>
      <c r="F88" s="29"/>
      <c r="G88" s="36"/>
      <c r="H88" s="36"/>
    </row>
    <row r="89" spans="1:8" x14ac:dyDescent="0.3">
      <c r="A89" s="28" t="s">
        <v>279</v>
      </c>
      <c r="B89" s="28" t="s">
        <v>264</v>
      </c>
      <c r="C89" s="28" t="s">
        <v>312</v>
      </c>
      <c r="D89" s="28" t="s">
        <v>305</v>
      </c>
      <c r="E89" s="28">
        <v>51</v>
      </c>
      <c r="F89" s="29"/>
      <c r="G89" s="36"/>
      <c r="H89" s="36"/>
    </row>
    <row r="90" spans="1:8" x14ac:dyDescent="0.3">
      <c r="A90" s="28" t="s">
        <v>284</v>
      </c>
      <c r="B90" s="28" t="s">
        <v>264</v>
      </c>
      <c r="C90" s="28" t="s">
        <v>312</v>
      </c>
      <c r="D90" s="28" t="s">
        <v>305</v>
      </c>
      <c r="E90" s="28">
        <v>938</v>
      </c>
      <c r="F90" s="29"/>
      <c r="G90" s="36"/>
      <c r="H90" s="36"/>
    </row>
    <row r="91" spans="1:8" x14ac:dyDescent="0.3">
      <c r="A91" s="28" t="s">
        <v>234</v>
      </c>
      <c r="B91" s="28" t="s">
        <v>264</v>
      </c>
      <c r="C91" s="28" t="s">
        <v>312</v>
      </c>
      <c r="D91" s="28" t="s">
        <v>305</v>
      </c>
      <c r="E91" s="28">
        <v>2</v>
      </c>
      <c r="F91" s="28">
        <v>1300</v>
      </c>
      <c r="G91" s="36"/>
      <c r="H91" s="36"/>
    </row>
    <row r="92" spans="1:8" x14ac:dyDescent="0.3">
      <c r="A92" s="28" t="s">
        <v>313</v>
      </c>
      <c r="B92" s="28" t="s">
        <v>265</v>
      </c>
      <c r="C92" s="28" t="s">
        <v>314</v>
      </c>
      <c r="D92" s="28" t="s">
        <v>305</v>
      </c>
      <c r="E92" s="28">
        <v>7</v>
      </c>
      <c r="F92" s="29"/>
      <c r="G92" s="36"/>
      <c r="H92" s="36"/>
    </row>
    <row r="93" spans="1:8" x14ac:dyDescent="0.3">
      <c r="A93" s="28" t="s">
        <v>308</v>
      </c>
      <c r="B93" s="28" t="s">
        <v>265</v>
      </c>
      <c r="C93" s="28" t="s">
        <v>314</v>
      </c>
      <c r="D93" s="28" t="s">
        <v>305</v>
      </c>
      <c r="E93" s="28">
        <v>1560</v>
      </c>
      <c r="F93" s="29"/>
      <c r="G93" s="36"/>
      <c r="H93" s="36"/>
    </row>
    <row r="94" spans="1:8" x14ac:dyDescent="0.3">
      <c r="A94" s="28" t="s">
        <v>243</v>
      </c>
      <c r="B94" s="28" t="s">
        <v>265</v>
      </c>
      <c r="C94" s="28" t="s">
        <v>314</v>
      </c>
      <c r="D94" s="28" t="s">
        <v>305</v>
      </c>
      <c r="E94" s="28">
        <v>35</v>
      </c>
      <c r="F94" s="29"/>
      <c r="G94" s="36"/>
      <c r="H94" s="36"/>
    </row>
    <row r="95" spans="1:8" x14ac:dyDescent="0.3">
      <c r="A95" s="28" t="s">
        <v>267</v>
      </c>
      <c r="B95" s="28" t="s">
        <v>265</v>
      </c>
      <c r="C95" s="28" t="s">
        <v>314</v>
      </c>
      <c r="D95" s="28" t="s">
        <v>305</v>
      </c>
      <c r="E95" s="28">
        <v>2349</v>
      </c>
      <c r="F95" s="29"/>
      <c r="G95" s="36"/>
      <c r="H95" s="36"/>
    </row>
    <row r="96" spans="1:8" x14ac:dyDescent="0.3">
      <c r="A96" s="28" t="s">
        <v>234</v>
      </c>
      <c r="B96" s="28" t="s">
        <v>265</v>
      </c>
      <c r="C96" s="28" t="s">
        <v>314</v>
      </c>
      <c r="D96" s="28" t="s">
        <v>305</v>
      </c>
      <c r="E96" s="28">
        <v>2</v>
      </c>
      <c r="F96" s="29"/>
      <c r="G96" s="36"/>
      <c r="H96" s="36"/>
    </row>
    <row r="97" spans="1:8" x14ac:dyDescent="0.3">
      <c r="A97" s="28" t="s">
        <v>236</v>
      </c>
      <c r="B97" s="28" t="s">
        <v>265</v>
      </c>
      <c r="C97" s="28" t="s">
        <v>314</v>
      </c>
      <c r="D97" s="28" t="s">
        <v>305</v>
      </c>
      <c r="E97" s="28">
        <v>4</v>
      </c>
      <c r="F97" s="29"/>
      <c r="G97" s="36"/>
      <c r="H97" s="36"/>
    </row>
    <row r="98" spans="1:8" x14ac:dyDescent="0.3">
      <c r="A98" s="28" t="s">
        <v>271</v>
      </c>
      <c r="B98" s="28" t="s">
        <v>265</v>
      </c>
      <c r="C98" s="28" t="s">
        <v>314</v>
      </c>
      <c r="D98" s="28" t="s">
        <v>305</v>
      </c>
      <c r="E98" s="28">
        <v>30</v>
      </c>
      <c r="F98" s="28">
        <v>3987</v>
      </c>
      <c r="G98" s="36"/>
      <c r="H98" s="36"/>
    </row>
    <row r="99" spans="1:8" x14ac:dyDescent="0.3">
      <c r="A99" s="28" t="s">
        <v>296</v>
      </c>
      <c r="B99" s="28" t="s">
        <v>266</v>
      </c>
      <c r="C99" s="28" t="s">
        <v>315</v>
      </c>
      <c r="D99" s="28" t="s">
        <v>305</v>
      </c>
      <c r="E99" s="28">
        <v>1415</v>
      </c>
      <c r="F99" s="29"/>
      <c r="G99" s="36"/>
      <c r="H99" s="36"/>
    </row>
    <row r="100" spans="1:8" x14ac:dyDescent="0.3">
      <c r="A100" s="28" t="s">
        <v>298</v>
      </c>
      <c r="B100" s="28" t="s">
        <v>266</v>
      </c>
      <c r="C100" s="28" t="s">
        <v>315</v>
      </c>
      <c r="D100" s="28" t="s">
        <v>305</v>
      </c>
      <c r="E100" s="28">
        <v>72</v>
      </c>
      <c r="F100" s="29"/>
      <c r="G100" s="36"/>
      <c r="H100" s="36"/>
    </row>
    <row r="101" spans="1:8" x14ac:dyDescent="0.3">
      <c r="A101" s="28" t="s">
        <v>282</v>
      </c>
      <c r="B101" s="28" t="s">
        <v>266</v>
      </c>
      <c r="C101" s="28" t="s">
        <v>315</v>
      </c>
      <c r="D101" s="28" t="s">
        <v>305</v>
      </c>
      <c r="E101" s="28">
        <v>5</v>
      </c>
      <c r="F101" s="29"/>
      <c r="G101" s="36"/>
      <c r="H101" s="36"/>
    </row>
    <row r="102" spans="1:8" x14ac:dyDescent="0.3">
      <c r="A102" s="28" t="s">
        <v>234</v>
      </c>
      <c r="B102" s="28" t="s">
        <v>266</v>
      </c>
      <c r="C102" s="28" t="s">
        <v>315</v>
      </c>
      <c r="D102" s="28" t="s">
        <v>305</v>
      </c>
      <c r="E102" s="28">
        <v>25</v>
      </c>
      <c r="F102" s="29"/>
      <c r="G102" s="36"/>
      <c r="H102" s="36"/>
    </row>
    <row r="103" spans="1:8" x14ac:dyDescent="0.3">
      <c r="A103" s="28" t="s">
        <v>287</v>
      </c>
      <c r="B103" s="28" t="s">
        <v>266</v>
      </c>
      <c r="C103" s="28" t="s">
        <v>315</v>
      </c>
      <c r="D103" s="28" t="s">
        <v>305</v>
      </c>
      <c r="E103" s="28">
        <v>18096</v>
      </c>
      <c r="F103" s="29"/>
      <c r="G103" s="36"/>
      <c r="H103" s="36"/>
    </row>
    <row r="104" spans="1:8" x14ac:dyDescent="0.3">
      <c r="A104" s="28" t="s">
        <v>236</v>
      </c>
      <c r="B104" s="28" t="s">
        <v>266</v>
      </c>
      <c r="C104" s="28" t="s">
        <v>315</v>
      </c>
      <c r="D104" s="28" t="s">
        <v>305</v>
      </c>
      <c r="E104" s="28">
        <v>4</v>
      </c>
      <c r="F104" s="28">
        <v>19617</v>
      </c>
      <c r="G104" s="36"/>
      <c r="H104" s="36"/>
    </row>
    <row r="105" spans="1:8" x14ac:dyDescent="0.3">
      <c r="A105" s="28" t="s">
        <v>308</v>
      </c>
      <c r="B105" s="28" t="s">
        <v>268</v>
      </c>
      <c r="C105" s="28" t="s">
        <v>316</v>
      </c>
      <c r="D105" s="28" t="s">
        <v>305</v>
      </c>
      <c r="E105" s="28">
        <v>372</v>
      </c>
      <c r="F105" s="29"/>
      <c r="G105" s="36"/>
      <c r="H105" s="36"/>
    </row>
    <row r="106" spans="1:8" x14ac:dyDescent="0.3">
      <c r="A106" s="28" t="s">
        <v>241</v>
      </c>
      <c r="B106" s="28" t="s">
        <v>268</v>
      </c>
      <c r="C106" s="28" t="s">
        <v>316</v>
      </c>
      <c r="D106" s="28" t="s">
        <v>305</v>
      </c>
      <c r="E106" s="28">
        <v>645</v>
      </c>
      <c r="F106" s="29"/>
      <c r="G106" s="36"/>
      <c r="H106" s="36"/>
    </row>
    <row r="107" spans="1:8" x14ac:dyDescent="0.3">
      <c r="A107" s="28" t="s">
        <v>243</v>
      </c>
      <c r="B107" s="28" t="s">
        <v>268</v>
      </c>
      <c r="C107" s="28" t="s">
        <v>316</v>
      </c>
      <c r="D107" s="28" t="s">
        <v>305</v>
      </c>
      <c r="E107" s="28">
        <v>20</v>
      </c>
      <c r="F107" s="29"/>
      <c r="G107" s="36"/>
      <c r="H107" s="36"/>
    </row>
    <row r="108" spans="1:8" x14ac:dyDescent="0.3">
      <c r="A108" s="28" t="s">
        <v>310</v>
      </c>
      <c r="B108" s="28" t="s">
        <v>268</v>
      </c>
      <c r="C108" s="28" t="s">
        <v>316</v>
      </c>
      <c r="D108" s="28" t="s">
        <v>305</v>
      </c>
      <c r="E108" s="28">
        <v>10</v>
      </c>
      <c r="F108" s="29"/>
      <c r="G108" s="36"/>
      <c r="H108" s="36"/>
    </row>
    <row r="109" spans="1:8" x14ac:dyDescent="0.3">
      <c r="A109" s="28" t="s">
        <v>267</v>
      </c>
      <c r="B109" s="28" t="s">
        <v>268</v>
      </c>
      <c r="C109" s="28" t="s">
        <v>316</v>
      </c>
      <c r="D109" s="28" t="s">
        <v>305</v>
      </c>
      <c r="E109" s="28">
        <v>693</v>
      </c>
      <c r="F109" s="29"/>
      <c r="G109" s="36"/>
      <c r="H109" s="36"/>
    </row>
    <row r="110" spans="1:8" x14ac:dyDescent="0.3">
      <c r="A110" s="28" t="s">
        <v>234</v>
      </c>
      <c r="B110" s="28" t="s">
        <v>268</v>
      </c>
      <c r="C110" s="28" t="s">
        <v>316</v>
      </c>
      <c r="D110" s="28" t="s">
        <v>305</v>
      </c>
      <c r="E110" s="28">
        <v>3</v>
      </c>
      <c r="F110" s="29"/>
      <c r="G110" s="36"/>
      <c r="H110" s="36"/>
    </row>
    <row r="111" spans="1:8" x14ac:dyDescent="0.3">
      <c r="A111" s="28" t="s">
        <v>236</v>
      </c>
      <c r="B111" s="28" t="s">
        <v>268</v>
      </c>
      <c r="C111" s="28" t="s">
        <v>316</v>
      </c>
      <c r="D111" s="28" t="s">
        <v>305</v>
      </c>
      <c r="E111" s="28">
        <v>4</v>
      </c>
      <c r="F111" s="28">
        <v>1747</v>
      </c>
      <c r="G111" s="36"/>
      <c r="H111" s="36"/>
    </row>
    <row r="112" spans="1:8" x14ac:dyDescent="0.3">
      <c r="A112" s="28" t="s">
        <v>308</v>
      </c>
      <c r="B112" s="28" t="s">
        <v>269</v>
      </c>
      <c r="C112" s="28" t="s">
        <v>314</v>
      </c>
      <c r="D112" s="28" t="s">
        <v>305</v>
      </c>
      <c r="E112" s="28">
        <v>401</v>
      </c>
      <c r="F112" s="29"/>
      <c r="G112" s="36"/>
      <c r="H112" s="36"/>
    </row>
    <row r="113" spans="1:8" x14ac:dyDescent="0.3">
      <c r="A113" s="28" t="s">
        <v>243</v>
      </c>
      <c r="B113" s="28" t="s">
        <v>269</v>
      </c>
      <c r="C113" s="28" t="s">
        <v>314</v>
      </c>
      <c r="D113" s="28" t="s">
        <v>305</v>
      </c>
      <c r="E113" s="28">
        <v>10</v>
      </c>
      <c r="F113" s="29"/>
      <c r="G113" s="36"/>
      <c r="H113" s="36"/>
    </row>
    <row r="114" spans="1:8" x14ac:dyDescent="0.3">
      <c r="A114" s="28" t="s">
        <v>267</v>
      </c>
      <c r="B114" s="28" t="s">
        <v>269</v>
      </c>
      <c r="C114" s="28" t="s">
        <v>314</v>
      </c>
      <c r="D114" s="28" t="s">
        <v>305</v>
      </c>
      <c r="E114" s="28">
        <v>7</v>
      </c>
      <c r="F114" s="29"/>
      <c r="G114" s="36"/>
      <c r="H114" s="36"/>
    </row>
    <row r="115" spans="1:8" x14ac:dyDescent="0.3">
      <c r="A115" s="28" t="s">
        <v>234</v>
      </c>
      <c r="B115" s="28" t="s">
        <v>269</v>
      </c>
      <c r="C115" s="28" t="s">
        <v>314</v>
      </c>
      <c r="D115" s="28" t="s">
        <v>305</v>
      </c>
      <c r="E115" s="28">
        <v>2</v>
      </c>
      <c r="F115" s="29"/>
      <c r="G115" s="36"/>
      <c r="H115" s="36"/>
    </row>
    <row r="116" spans="1:8" x14ac:dyDescent="0.3">
      <c r="A116" s="28" t="s">
        <v>236</v>
      </c>
      <c r="B116" s="28" t="s">
        <v>269</v>
      </c>
      <c r="C116" s="28" t="s">
        <v>314</v>
      </c>
      <c r="D116" s="28" t="s">
        <v>305</v>
      </c>
      <c r="E116" s="28">
        <v>4</v>
      </c>
      <c r="F116" s="29"/>
      <c r="G116" s="36"/>
      <c r="H116" s="36"/>
    </row>
    <row r="117" spans="1:8" x14ac:dyDescent="0.3">
      <c r="A117" s="28" t="s">
        <v>271</v>
      </c>
      <c r="B117" s="28" t="s">
        <v>269</v>
      </c>
      <c r="C117" s="28" t="s">
        <v>314</v>
      </c>
      <c r="D117" s="28" t="s">
        <v>305</v>
      </c>
      <c r="E117" s="28">
        <v>2</v>
      </c>
      <c r="F117" s="28">
        <v>426</v>
      </c>
      <c r="G117" s="36"/>
      <c r="H117" s="36"/>
    </row>
    <row r="118" spans="1:8" x14ac:dyDescent="0.3">
      <c r="A118" s="28" t="s">
        <v>313</v>
      </c>
      <c r="B118" s="28" t="s">
        <v>270</v>
      </c>
      <c r="C118" s="28" t="s">
        <v>314</v>
      </c>
      <c r="D118" s="28" t="s">
        <v>305</v>
      </c>
      <c r="E118" s="28">
        <v>49</v>
      </c>
      <c r="F118" s="29"/>
      <c r="G118" s="36"/>
      <c r="H118" s="36"/>
    </row>
    <row r="119" spans="1:8" x14ac:dyDescent="0.3">
      <c r="A119" s="28" t="s">
        <v>308</v>
      </c>
      <c r="B119" s="28" t="s">
        <v>270</v>
      </c>
      <c r="C119" s="28" t="s">
        <v>314</v>
      </c>
      <c r="D119" s="28" t="s">
        <v>305</v>
      </c>
      <c r="E119" s="28">
        <v>62</v>
      </c>
      <c r="F119" s="29"/>
      <c r="G119" s="36"/>
      <c r="H119" s="36"/>
    </row>
    <row r="120" spans="1:8" x14ac:dyDescent="0.3">
      <c r="A120" s="28" t="s">
        <v>243</v>
      </c>
      <c r="B120" s="28" t="s">
        <v>270</v>
      </c>
      <c r="C120" s="28" t="s">
        <v>314</v>
      </c>
      <c r="D120" s="28" t="s">
        <v>305</v>
      </c>
      <c r="E120" s="28">
        <v>10</v>
      </c>
      <c r="F120" s="29"/>
      <c r="G120" s="36"/>
      <c r="H120" s="36"/>
    </row>
    <row r="121" spans="1:8" x14ac:dyDescent="0.3">
      <c r="A121" s="28" t="s">
        <v>267</v>
      </c>
      <c r="B121" s="28" t="s">
        <v>270</v>
      </c>
      <c r="C121" s="28" t="s">
        <v>314</v>
      </c>
      <c r="D121" s="28" t="s">
        <v>305</v>
      </c>
      <c r="E121" s="28">
        <v>2073</v>
      </c>
      <c r="F121" s="29"/>
      <c r="G121" s="36"/>
      <c r="H121" s="36"/>
    </row>
    <row r="122" spans="1:8" x14ac:dyDescent="0.3">
      <c r="A122" s="28" t="s">
        <v>234</v>
      </c>
      <c r="B122" s="28" t="s">
        <v>270</v>
      </c>
      <c r="C122" s="28" t="s">
        <v>314</v>
      </c>
      <c r="D122" s="28" t="s">
        <v>305</v>
      </c>
      <c r="E122" s="28">
        <v>3</v>
      </c>
      <c r="F122" s="29"/>
      <c r="G122" s="36"/>
      <c r="H122" s="36"/>
    </row>
    <row r="123" spans="1:8" x14ac:dyDescent="0.3">
      <c r="A123" s="28" t="s">
        <v>236</v>
      </c>
      <c r="B123" s="28" t="s">
        <v>270</v>
      </c>
      <c r="C123" s="28" t="s">
        <v>314</v>
      </c>
      <c r="D123" s="28" t="s">
        <v>305</v>
      </c>
      <c r="E123" s="28">
        <v>4</v>
      </c>
      <c r="F123" s="28">
        <v>2201</v>
      </c>
      <c r="G123" s="36"/>
      <c r="H123" s="36"/>
    </row>
    <row r="124" spans="1:8" x14ac:dyDescent="0.3">
      <c r="A124" s="28" t="s">
        <v>308</v>
      </c>
      <c r="B124" s="28" t="s">
        <v>272</v>
      </c>
      <c r="C124" s="28" t="s">
        <v>317</v>
      </c>
      <c r="D124" s="28" t="s">
        <v>305</v>
      </c>
      <c r="E124" s="28">
        <v>938</v>
      </c>
      <c r="F124" s="29"/>
      <c r="G124" s="36"/>
      <c r="H124" s="36"/>
    </row>
    <row r="125" spans="1:8" x14ac:dyDescent="0.3">
      <c r="A125" s="28" t="s">
        <v>241</v>
      </c>
      <c r="B125" s="28" t="s">
        <v>272</v>
      </c>
      <c r="C125" s="28" t="s">
        <v>317</v>
      </c>
      <c r="D125" s="28" t="s">
        <v>305</v>
      </c>
      <c r="E125" s="28">
        <v>45</v>
      </c>
      <c r="F125" s="29"/>
      <c r="G125" s="36"/>
      <c r="H125" s="36"/>
    </row>
    <row r="126" spans="1:8" x14ac:dyDescent="0.3">
      <c r="A126" s="28" t="s">
        <v>243</v>
      </c>
      <c r="B126" s="28" t="s">
        <v>272</v>
      </c>
      <c r="C126" s="28" t="s">
        <v>317</v>
      </c>
      <c r="D126" s="28" t="s">
        <v>305</v>
      </c>
      <c r="E126" s="28">
        <v>15</v>
      </c>
      <c r="F126" s="29"/>
      <c r="G126" s="36"/>
      <c r="H126" s="36"/>
    </row>
    <row r="127" spans="1:8" x14ac:dyDescent="0.3">
      <c r="A127" s="28" t="s">
        <v>267</v>
      </c>
      <c r="B127" s="28" t="s">
        <v>272</v>
      </c>
      <c r="C127" s="28" t="s">
        <v>317</v>
      </c>
      <c r="D127" s="28" t="s">
        <v>305</v>
      </c>
      <c r="E127" s="28">
        <v>3183</v>
      </c>
      <c r="F127" s="29"/>
      <c r="G127" s="36"/>
      <c r="H127" s="36"/>
    </row>
    <row r="128" spans="1:8" x14ac:dyDescent="0.3">
      <c r="A128" s="28" t="s">
        <v>234</v>
      </c>
      <c r="B128" s="28" t="s">
        <v>272</v>
      </c>
      <c r="C128" s="28" t="s">
        <v>317</v>
      </c>
      <c r="D128" s="28" t="s">
        <v>305</v>
      </c>
      <c r="E128" s="28">
        <v>2</v>
      </c>
      <c r="F128" s="29"/>
      <c r="G128" s="36"/>
      <c r="H128" s="36"/>
    </row>
    <row r="129" spans="1:8" x14ac:dyDescent="0.3">
      <c r="A129" s="28" t="s">
        <v>236</v>
      </c>
      <c r="B129" s="28" t="s">
        <v>272</v>
      </c>
      <c r="C129" s="28" t="s">
        <v>317</v>
      </c>
      <c r="D129" s="28" t="s">
        <v>305</v>
      </c>
      <c r="E129" s="28">
        <v>4</v>
      </c>
      <c r="F129" s="28">
        <v>4187</v>
      </c>
      <c r="G129" s="36"/>
      <c r="H129" s="36"/>
    </row>
    <row r="130" spans="1:8" x14ac:dyDescent="0.3">
      <c r="A130" s="28" t="s">
        <v>296</v>
      </c>
      <c r="B130" s="28" t="s">
        <v>275</v>
      </c>
      <c r="C130" s="28" t="s">
        <v>318</v>
      </c>
      <c r="D130" s="28" t="s">
        <v>305</v>
      </c>
      <c r="E130" s="28">
        <v>90</v>
      </c>
      <c r="F130" s="29"/>
      <c r="G130" s="36"/>
      <c r="H130" s="36"/>
    </row>
    <row r="131" spans="1:8" x14ac:dyDescent="0.3">
      <c r="A131" s="28" t="s">
        <v>238</v>
      </c>
      <c r="B131" s="28" t="s">
        <v>275</v>
      </c>
      <c r="C131" s="28" t="s">
        <v>318</v>
      </c>
      <c r="D131" s="28" t="s">
        <v>305</v>
      </c>
      <c r="E131" s="28">
        <v>200</v>
      </c>
      <c r="F131" s="29"/>
      <c r="G131" s="36"/>
      <c r="H131" s="36"/>
    </row>
    <row r="132" spans="1:8" x14ac:dyDescent="0.3">
      <c r="A132" s="28" t="s">
        <v>308</v>
      </c>
      <c r="B132" s="28" t="s">
        <v>275</v>
      </c>
      <c r="C132" s="28" t="s">
        <v>318</v>
      </c>
      <c r="D132" s="28" t="s">
        <v>305</v>
      </c>
      <c r="E132" s="28">
        <v>4</v>
      </c>
      <c r="F132" s="29"/>
      <c r="G132" s="36"/>
      <c r="H132" s="36"/>
    </row>
    <row r="133" spans="1:8" x14ac:dyDescent="0.3">
      <c r="A133" s="28" t="s">
        <v>241</v>
      </c>
      <c r="B133" s="28" t="s">
        <v>275</v>
      </c>
      <c r="C133" s="28" t="s">
        <v>318</v>
      </c>
      <c r="D133" s="28" t="s">
        <v>305</v>
      </c>
      <c r="E133" s="28">
        <v>995</v>
      </c>
      <c r="F133" s="29"/>
      <c r="G133" s="36"/>
      <c r="H133" s="36"/>
    </row>
    <row r="134" spans="1:8" x14ac:dyDescent="0.3">
      <c r="A134" s="28" t="s">
        <v>243</v>
      </c>
      <c r="B134" s="28" t="s">
        <v>275</v>
      </c>
      <c r="C134" s="28" t="s">
        <v>318</v>
      </c>
      <c r="D134" s="28" t="s">
        <v>305</v>
      </c>
      <c r="E134" s="28">
        <v>40</v>
      </c>
      <c r="F134" s="29"/>
      <c r="G134" s="36"/>
      <c r="H134" s="36"/>
    </row>
    <row r="135" spans="1:8" x14ac:dyDescent="0.3">
      <c r="A135" s="28" t="s">
        <v>267</v>
      </c>
      <c r="B135" s="28" t="s">
        <v>275</v>
      </c>
      <c r="C135" s="28" t="s">
        <v>318</v>
      </c>
      <c r="D135" s="28" t="s">
        <v>305</v>
      </c>
      <c r="E135" s="28">
        <v>3920</v>
      </c>
      <c r="F135" s="29"/>
      <c r="G135" s="36"/>
      <c r="H135" s="36"/>
    </row>
    <row r="136" spans="1:8" x14ac:dyDescent="0.3">
      <c r="A136" s="28" t="s">
        <v>234</v>
      </c>
      <c r="B136" s="28" t="s">
        <v>275</v>
      </c>
      <c r="C136" s="28" t="s">
        <v>318</v>
      </c>
      <c r="D136" s="28" t="s">
        <v>305</v>
      </c>
      <c r="E136" s="28">
        <v>3</v>
      </c>
      <c r="F136" s="29"/>
      <c r="G136" s="36"/>
      <c r="H136" s="36"/>
    </row>
    <row r="137" spans="1:8" x14ac:dyDescent="0.3">
      <c r="A137" s="28" t="s">
        <v>236</v>
      </c>
      <c r="B137" s="28" t="s">
        <v>275</v>
      </c>
      <c r="C137" s="28" t="s">
        <v>318</v>
      </c>
      <c r="D137" s="28" t="s">
        <v>305</v>
      </c>
      <c r="E137" s="28">
        <v>6</v>
      </c>
      <c r="F137" s="29"/>
      <c r="G137" s="36"/>
      <c r="H137" s="36"/>
    </row>
    <row r="138" spans="1:8" x14ac:dyDescent="0.3">
      <c r="A138" s="28" t="s">
        <v>271</v>
      </c>
      <c r="B138" s="28" t="s">
        <v>275</v>
      </c>
      <c r="C138" s="28" t="s">
        <v>318</v>
      </c>
      <c r="D138" s="28" t="s">
        <v>305</v>
      </c>
      <c r="E138" s="28">
        <v>5</v>
      </c>
      <c r="F138" s="28">
        <v>5263</v>
      </c>
      <c r="G138" s="36"/>
      <c r="H138" s="36"/>
    </row>
    <row r="139" spans="1:8" x14ac:dyDescent="0.3">
      <c r="A139" s="28" t="s">
        <v>313</v>
      </c>
      <c r="B139" s="28" t="s">
        <v>276</v>
      </c>
      <c r="C139" s="28" t="s">
        <v>319</v>
      </c>
      <c r="D139" s="28" t="s">
        <v>305</v>
      </c>
      <c r="E139" s="28">
        <v>275</v>
      </c>
      <c r="F139" s="29"/>
      <c r="G139" s="36"/>
      <c r="H139" s="36"/>
    </row>
    <row r="140" spans="1:8" x14ac:dyDescent="0.3">
      <c r="A140" s="28" t="s">
        <v>308</v>
      </c>
      <c r="B140" s="28" t="s">
        <v>276</v>
      </c>
      <c r="C140" s="28" t="s">
        <v>319</v>
      </c>
      <c r="D140" s="28" t="s">
        <v>305</v>
      </c>
      <c r="E140" s="28">
        <v>156</v>
      </c>
      <c r="F140" s="29"/>
      <c r="G140" s="36"/>
      <c r="H140" s="36"/>
    </row>
    <row r="141" spans="1:8" x14ac:dyDescent="0.3">
      <c r="A141" s="28" t="s">
        <v>243</v>
      </c>
      <c r="B141" s="28" t="s">
        <v>276</v>
      </c>
      <c r="C141" s="28" t="s">
        <v>319</v>
      </c>
      <c r="D141" s="28" t="s">
        <v>305</v>
      </c>
      <c r="E141" s="28">
        <v>30</v>
      </c>
      <c r="F141" s="29"/>
      <c r="G141" s="36"/>
      <c r="H141" s="36"/>
    </row>
    <row r="142" spans="1:8" x14ac:dyDescent="0.3">
      <c r="A142" s="28" t="s">
        <v>320</v>
      </c>
      <c r="B142" s="28" t="s">
        <v>276</v>
      </c>
      <c r="C142" s="28" t="s">
        <v>319</v>
      </c>
      <c r="D142" s="28" t="s">
        <v>305</v>
      </c>
      <c r="E142" s="28">
        <v>4730</v>
      </c>
      <c r="F142" s="29"/>
      <c r="G142" s="36"/>
      <c r="H142" s="36"/>
    </row>
    <row r="143" spans="1:8" x14ac:dyDescent="0.3">
      <c r="A143" s="28" t="s">
        <v>267</v>
      </c>
      <c r="B143" s="28" t="s">
        <v>276</v>
      </c>
      <c r="C143" s="28" t="s">
        <v>319</v>
      </c>
      <c r="D143" s="28" t="s">
        <v>305</v>
      </c>
      <c r="E143" s="28">
        <v>4507</v>
      </c>
      <c r="F143" s="29"/>
      <c r="G143" s="36"/>
      <c r="H143" s="36"/>
    </row>
    <row r="144" spans="1:8" x14ac:dyDescent="0.3">
      <c r="A144" s="28" t="s">
        <v>234</v>
      </c>
      <c r="B144" s="28" t="s">
        <v>276</v>
      </c>
      <c r="C144" s="28" t="s">
        <v>319</v>
      </c>
      <c r="D144" s="28" t="s">
        <v>305</v>
      </c>
      <c r="E144" s="28">
        <v>2</v>
      </c>
      <c r="F144" s="29"/>
      <c r="G144" s="36"/>
      <c r="H144" s="36"/>
    </row>
    <row r="145" spans="1:8" x14ac:dyDescent="0.3">
      <c r="A145" s="28" t="s">
        <v>236</v>
      </c>
      <c r="B145" s="28" t="s">
        <v>276</v>
      </c>
      <c r="C145" s="28" t="s">
        <v>319</v>
      </c>
      <c r="D145" s="28" t="s">
        <v>305</v>
      </c>
      <c r="E145" s="28">
        <v>4</v>
      </c>
      <c r="F145" s="28">
        <v>9704</v>
      </c>
      <c r="G145" s="36"/>
      <c r="H145" s="36"/>
    </row>
    <row r="146" spans="1:8" x14ac:dyDescent="0.3">
      <c r="A146" s="28" t="s">
        <v>290</v>
      </c>
      <c r="B146" s="28" t="s">
        <v>277</v>
      </c>
      <c r="C146" s="28" t="s">
        <v>321</v>
      </c>
      <c r="D146" s="28" t="s">
        <v>305</v>
      </c>
      <c r="E146" s="28">
        <v>3280</v>
      </c>
      <c r="F146" s="29"/>
      <c r="G146" s="36"/>
      <c r="H146" s="36"/>
    </row>
    <row r="147" spans="1:8" x14ac:dyDescent="0.3">
      <c r="A147" s="28" t="s">
        <v>279</v>
      </c>
      <c r="B147" s="28" t="s">
        <v>277</v>
      </c>
      <c r="C147" s="28" t="s">
        <v>321</v>
      </c>
      <c r="D147" s="28" t="s">
        <v>305</v>
      </c>
      <c r="E147" s="28">
        <v>41</v>
      </c>
      <c r="F147" s="29"/>
      <c r="G147" s="36"/>
      <c r="H147" s="36"/>
    </row>
    <row r="148" spans="1:8" x14ac:dyDescent="0.3">
      <c r="A148" s="28" t="s">
        <v>284</v>
      </c>
      <c r="B148" s="28" t="s">
        <v>277</v>
      </c>
      <c r="C148" s="28" t="s">
        <v>321</v>
      </c>
      <c r="D148" s="28" t="s">
        <v>305</v>
      </c>
      <c r="E148" s="28">
        <v>112</v>
      </c>
      <c r="F148" s="29"/>
      <c r="G148" s="36"/>
      <c r="H148" s="36"/>
    </row>
    <row r="149" spans="1:8" x14ac:dyDescent="0.3">
      <c r="A149" s="28" t="s">
        <v>234</v>
      </c>
      <c r="B149" s="28" t="s">
        <v>277</v>
      </c>
      <c r="C149" s="28" t="s">
        <v>321</v>
      </c>
      <c r="D149" s="28" t="s">
        <v>305</v>
      </c>
      <c r="E149" s="28">
        <v>8</v>
      </c>
      <c r="F149" s="29"/>
      <c r="G149" s="36"/>
      <c r="H149" s="36"/>
    </row>
    <row r="150" spans="1:8" x14ac:dyDescent="0.3">
      <c r="A150" s="28" t="s">
        <v>271</v>
      </c>
      <c r="B150" s="28" t="s">
        <v>277</v>
      </c>
      <c r="C150" s="28" t="s">
        <v>321</v>
      </c>
      <c r="D150" s="28" t="s">
        <v>305</v>
      </c>
      <c r="E150" s="28">
        <v>5</v>
      </c>
      <c r="F150" s="28">
        <v>3446</v>
      </c>
      <c r="G150" s="36"/>
      <c r="H150" s="36"/>
    </row>
    <row r="151" spans="1:8" x14ac:dyDescent="0.3">
      <c r="A151" s="28" t="s">
        <v>298</v>
      </c>
      <c r="B151" s="28" t="s">
        <v>278</v>
      </c>
      <c r="C151" s="28" t="s">
        <v>322</v>
      </c>
      <c r="D151" s="28" t="s">
        <v>305</v>
      </c>
      <c r="E151" s="28">
        <v>495</v>
      </c>
      <c r="F151" s="29"/>
      <c r="G151" s="36"/>
      <c r="H151" s="36"/>
    </row>
    <row r="152" spans="1:8" x14ac:dyDescent="0.3">
      <c r="A152" s="28" t="s">
        <v>284</v>
      </c>
      <c r="B152" s="28" t="s">
        <v>278</v>
      </c>
      <c r="C152" s="28" t="s">
        <v>322</v>
      </c>
      <c r="D152" s="28" t="s">
        <v>305</v>
      </c>
      <c r="E152" s="28">
        <v>77</v>
      </c>
      <c r="F152" s="29"/>
      <c r="G152" s="36"/>
      <c r="H152" s="36"/>
    </row>
    <row r="153" spans="1:8" x14ac:dyDescent="0.3">
      <c r="A153" s="28" t="s">
        <v>234</v>
      </c>
      <c r="B153" s="28" t="s">
        <v>278</v>
      </c>
      <c r="C153" s="28" t="s">
        <v>322</v>
      </c>
      <c r="D153" s="28" t="s">
        <v>305</v>
      </c>
      <c r="E153" s="28">
        <v>8</v>
      </c>
      <c r="F153" s="29"/>
      <c r="G153" s="36"/>
      <c r="H153" s="36"/>
    </row>
    <row r="154" spans="1:8" x14ac:dyDescent="0.3">
      <c r="A154" s="28" t="s">
        <v>287</v>
      </c>
      <c r="B154" s="28" t="s">
        <v>278</v>
      </c>
      <c r="C154" s="28" t="s">
        <v>322</v>
      </c>
      <c r="D154" s="28" t="s">
        <v>305</v>
      </c>
      <c r="E154" s="28">
        <v>9824</v>
      </c>
      <c r="F154" s="29"/>
      <c r="G154" s="36"/>
      <c r="H154" s="36"/>
    </row>
    <row r="155" spans="1:8" x14ac:dyDescent="0.3">
      <c r="A155" s="28" t="s">
        <v>236</v>
      </c>
      <c r="B155" s="28" t="s">
        <v>278</v>
      </c>
      <c r="C155" s="28" t="s">
        <v>322</v>
      </c>
      <c r="D155" s="28" t="s">
        <v>305</v>
      </c>
      <c r="E155" s="28">
        <v>4</v>
      </c>
      <c r="F155" s="28">
        <v>10408</v>
      </c>
      <c r="G155" s="36"/>
      <c r="H155" s="36"/>
    </row>
    <row r="156" spans="1:8" x14ac:dyDescent="0.3">
      <c r="A156" s="28" t="s">
        <v>298</v>
      </c>
      <c r="B156" s="28" t="s">
        <v>281</v>
      </c>
      <c r="C156" s="28" t="s">
        <v>323</v>
      </c>
      <c r="D156" s="28" t="s">
        <v>305</v>
      </c>
      <c r="E156" s="28">
        <v>129</v>
      </c>
      <c r="F156" s="29"/>
      <c r="G156" s="36"/>
      <c r="H156" s="36"/>
    </row>
    <row r="157" spans="1:8" x14ac:dyDescent="0.3">
      <c r="A157" s="28" t="s">
        <v>284</v>
      </c>
      <c r="B157" s="28" t="s">
        <v>281</v>
      </c>
      <c r="C157" s="28" t="s">
        <v>323</v>
      </c>
      <c r="D157" s="28" t="s">
        <v>305</v>
      </c>
      <c r="E157" s="28">
        <v>257</v>
      </c>
      <c r="F157" s="29"/>
      <c r="G157" s="36"/>
      <c r="H157" s="36"/>
    </row>
    <row r="158" spans="1:8" x14ac:dyDescent="0.3">
      <c r="A158" s="28" t="s">
        <v>234</v>
      </c>
      <c r="B158" s="28" t="s">
        <v>281</v>
      </c>
      <c r="C158" s="28" t="s">
        <v>323</v>
      </c>
      <c r="D158" s="28" t="s">
        <v>305</v>
      </c>
      <c r="E158" s="28">
        <v>10</v>
      </c>
      <c r="F158" s="29"/>
      <c r="G158" s="36"/>
      <c r="H158" s="36"/>
    </row>
    <row r="159" spans="1:8" x14ac:dyDescent="0.3">
      <c r="A159" s="28" t="s">
        <v>287</v>
      </c>
      <c r="B159" s="28" t="s">
        <v>281</v>
      </c>
      <c r="C159" s="28" t="s">
        <v>323</v>
      </c>
      <c r="D159" s="28" t="s">
        <v>305</v>
      </c>
      <c r="E159" s="28">
        <v>10700</v>
      </c>
      <c r="F159" s="29"/>
      <c r="G159" s="36"/>
      <c r="H159" s="36"/>
    </row>
    <row r="160" spans="1:8" x14ac:dyDescent="0.3">
      <c r="A160" s="28" t="s">
        <v>236</v>
      </c>
      <c r="B160" s="28" t="s">
        <v>281</v>
      </c>
      <c r="C160" s="28" t="s">
        <v>323</v>
      </c>
      <c r="D160" s="28" t="s">
        <v>305</v>
      </c>
      <c r="E160" s="28">
        <v>4</v>
      </c>
      <c r="F160" s="29"/>
      <c r="G160" s="36"/>
      <c r="H160" s="36"/>
    </row>
    <row r="161" spans="1:8" x14ac:dyDescent="0.3">
      <c r="A161" s="28" t="s">
        <v>271</v>
      </c>
      <c r="B161" s="28" t="s">
        <v>281</v>
      </c>
      <c r="C161" s="28" t="s">
        <v>323</v>
      </c>
      <c r="D161" s="28" t="s">
        <v>305</v>
      </c>
      <c r="E161" s="28">
        <v>1</v>
      </c>
      <c r="F161" s="28">
        <v>11101</v>
      </c>
      <c r="G161" s="36"/>
      <c r="H161" s="36"/>
    </row>
    <row r="162" spans="1:8" x14ac:dyDescent="0.3">
      <c r="A162" s="28" t="s">
        <v>230</v>
      </c>
      <c r="B162" s="28" t="s">
        <v>324</v>
      </c>
      <c r="C162" s="28" t="s">
        <v>325</v>
      </c>
      <c r="D162" s="28" t="s">
        <v>305</v>
      </c>
      <c r="E162" s="28">
        <v>19098</v>
      </c>
      <c r="F162" s="29"/>
      <c r="G162" s="36"/>
      <c r="H162" s="36"/>
    </row>
    <row r="163" spans="1:8" x14ac:dyDescent="0.3">
      <c r="A163" s="28" t="s">
        <v>234</v>
      </c>
      <c r="B163" s="28" t="s">
        <v>324</v>
      </c>
      <c r="C163" s="28" t="s">
        <v>325</v>
      </c>
      <c r="D163" s="28" t="s">
        <v>305</v>
      </c>
      <c r="E163" s="28">
        <v>2</v>
      </c>
      <c r="F163" s="29"/>
      <c r="G163" s="36"/>
      <c r="H163" s="36"/>
    </row>
    <row r="164" spans="1:8" x14ac:dyDescent="0.3">
      <c r="A164" s="28" t="s">
        <v>236</v>
      </c>
      <c r="B164" s="28" t="s">
        <v>324</v>
      </c>
      <c r="C164" s="28" t="s">
        <v>325</v>
      </c>
      <c r="D164" s="28" t="s">
        <v>305</v>
      </c>
      <c r="E164" s="28">
        <v>4</v>
      </c>
      <c r="F164" s="29"/>
      <c r="G164" s="36"/>
      <c r="H164" s="36"/>
    </row>
    <row r="165" spans="1:8" x14ac:dyDescent="0.3">
      <c r="A165" s="28" t="s">
        <v>271</v>
      </c>
      <c r="B165" s="28" t="s">
        <v>324</v>
      </c>
      <c r="C165" s="28" t="s">
        <v>325</v>
      </c>
      <c r="D165" s="28" t="s">
        <v>305</v>
      </c>
      <c r="E165" s="28">
        <v>15</v>
      </c>
      <c r="F165" s="28">
        <v>19119</v>
      </c>
      <c r="G165" s="36"/>
      <c r="H165" s="36"/>
    </row>
    <row r="166" spans="1:8" x14ac:dyDescent="0.3">
      <c r="A166" s="28" t="s">
        <v>273</v>
      </c>
      <c r="B166" s="28" t="s">
        <v>326</v>
      </c>
      <c r="C166" s="28" t="s">
        <v>327</v>
      </c>
      <c r="D166" s="28" t="s">
        <v>305</v>
      </c>
      <c r="E166" s="28">
        <v>410</v>
      </c>
      <c r="F166" s="29"/>
      <c r="G166" s="36"/>
      <c r="H166" s="36"/>
    </row>
    <row r="167" spans="1:8" x14ac:dyDescent="0.3">
      <c r="A167" s="28" t="s">
        <v>328</v>
      </c>
      <c r="B167" s="28" t="s">
        <v>326</v>
      </c>
      <c r="C167" s="28" t="s">
        <v>327</v>
      </c>
      <c r="D167" s="28" t="s">
        <v>305</v>
      </c>
      <c r="E167" s="28">
        <v>5245</v>
      </c>
      <c r="F167" s="29"/>
      <c r="G167" s="36"/>
      <c r="H167" s="36"/>
    </row>
    <row r="168" spans="1:8" x14ac:dyDescent="0.3">
      <c r="A168" s="28" t="s">
        <v>234</v>
      </c>
      <c r="B168" s="28" t="s">
        <v>326</v>
      </c>
      <c r="C168" s="28" t="s">
        <v>327</v>
      </c>
      <c r="D168" s="28" t="s">
        <v>305</v>
      </c>
      <c r="E168" s="28">
        <v>12</v>
      </c>
      <c r="F168" s="29"/>
      <c r="G168" s="36"/>
      <c r="H168" s="36"/>
    </row>
    <row r="169" spans="1:8" x14ac:dyDescent="0.3">
      <c r="A169" s="28" t="s">
        <v>236</v>
      </c>
      <c r="B169" s="28" t="s">
        <v>326</v>
      </c>
      <c r="C169" s="28" t="s">
        <v>327</v>
      </c>
      <c r="D169" s="28" t="s">
        <v>305</v>
      </c>
      <c r="E169" s="28">
        <v>7</v>
      </c>
      <c r="F169" s="29"/>
      <c r="G169" s="36"/>
      <c r="H169" s="36"/>
    </row>
    <row r="170" spans="1:8" x14ac:dyDescent="0.3">
      <c r="A170" s="28" t="s">
        <v>271</v>
      </c>
      <c r="B170" s="28" t="s">
        <v>326</v>
      </c>
      <c r="C170" s="28" t="s">
        <v>327</v>
      </c>
      <c r="D170" s="28" t="s">
        <v>305</v>
      </c>
      <c r="E170" s="28">
        <v>273</v>
      </c>
      <c r="F170" s="28">
        <v>5947</v>
      </c>
      <c r="G170" s="36"/>
      <c r="H170" s="36"/>
    </row>
    <row r="171" spans="1:8" x14ac:dyDescent="0.3">
      <c r="A171" s="28" t="s">
        <v>234</v>
      </c>
      <c r="B171" s="28" t="s">
        <v>329</v>
      </c>
      <c r="C171" s="28" t="s">
        <v>330</v>
      </c>
      <c r="D171" s="28" t="s">
        <v>305</v>
      </c>
      <c r="E171" s="28">
        <v>1</v>
      </c>
      <c r="F171" s="29"/>
      <c r="G171" s="36"/>
      <c r="H171" s="36"/>
    </row>
    <row r="172" spans="1:8" x14ac:dyDescent="0.3">
      <c r="A172" s="28" t="s">
        <v>287</v>
      </c>
      <c r="B172" s="28" t="s">
        <v>329</v>
      </c>
      <c r="C172" s="28" t="s">
        <v>330</v>
      </c>
      <c r="D172" s="28" t="s">
        <v>305</v>
      </c>
      <c r="E172" s="28">
        <v>20340</v>
      </c>
      <c r="F172" s="28">
        <v>20341</v>
      </c>
      <c r="G172" s="36"/>
      <c r="H172" s="36"/>
    </row>
    <row r="173" spans="1:8" x14ac:dyDescent="0.3">
      <c r="A173" s="28" t="s">
        <v>331</v>
      </c>
      <c r="B173" s="28" t="s">
        <v>283</v>
      </c>
      <c r="C173" s="28" t="s">
        <v>332</v>
      </c>
      <c r="D173" s="28" t="s">
        <v>333</v>
      </c>
      <c r="E173" s="28">
        <v>285</v>
      </c>
      <c r="F173" s="29"/>
      <c r="G173" s="36"/>
      <c r="H173" s="36"/>
    </row>
    <row r="174" spans="1:8" x14ac:dyDescent="0.3">
      <c r="A174" s="28" t="s">
        <v>290</v>
      </c>
      <c r="B174" s="28" t="s">
        <v>283</v>
      </c>
      <c r="C174" s="28" t="s">
        <v>332</v>
      </c>
      <c r="D174" s="28" t="s">
        <v>333</v>
      </c>
      <c r="E174" s="28">
        <v>2468</v>
      </c>
      <c r="F174" s="29"/>
      <c r="G174" s="36"/>
      <c r="H174" s="36"/>
    </row>
    <row r="175" spans="1:8" x14ac:dyDescent="0.3">
      <c r="A175" s="28" t="s">
        <v>234</v>
      </c>
      <c r="B175" s="28" t="s">
        <v>283</v>
      </c>
      <c r="C175" s="28" t="s">
        <v>332</v>
      </c>
      <c r="D175" s="28" t="s">
        <v>333</v>
      </c>
      <c r="E175" s="28">
        <v>3</v>
      </c>
      <c r="F175" s="29"/>
      <c r="G175" s="36"/>
      <c r="H175" s="36"/>
    </row>
    <row r="176" spans="1:8" x14ac:dyDescent="0.3">
      <c r="A176" s="28" t="s">
        <v>271</v>
      </c>
      <c r="B176" s="28" t="s">
        <v>283</v>
      </c>
      <c r="C176" s="28" t="s">
        <v>332</v>
      </c>
      <c r="D176" s="28" t="s">
        <v>333</v>
      </c>
      <c r="E176" s="28">
        <v>25</v>
      </c>
      <c r="F176" s="28">
        <v>2781</v>
      </c>
      <c r="G176" s="36"/>
      <c r="H176" s="36"/>
    </row>
    <row r="177" spans="1:8" x14ac:dyDescent="0.3">
      <c r="A177" s="28" t="s">
        <v>238</v>
      </c>
      <c r="B177" s="28" t="s">
        <v>334</v>
      </c>
      <c r="C177" s="28" t="s">
        <v>335</v>
      </c>
      <c r="D177" s="28" t="s">
        <v>333</v>
      </c>
      <c r="E177" s="28">
        <v>75</v>
      </c>
      <c r="F177" s="29"/>
      <c r="G177" s="36"/>
      <c r="H177" s="36"/>
    </row>
    <row r="178" spans="1:8" x14ac:dyDescent="0.3">
      <c r="A178" s="28" t="s">
        <v>243</v>
      </c>
      <c r="B178" s="28" t="s">
        <v>334</v>
      </c>
      <c r="C178" s="28" t="s">
        <v>335</v>
      </c>
      <c r="D178" s="28" t="s">
        <v>333</v>
      </c>
      <c r="E178" s="28">
        <v>15</v>
      </c>
      <c r="F178" s="29"/>
      <c r="G178" s="36"/>
      <c r="H178" s="36"/>
    </row>
    <row r="179" spans="1:8" x14ac:dyDescent="0.3">
      <c r="A179" s="28" t="s">
        <v>267</v>
      </c>
      <c r="B179" s="28" t="s">
        <v>334</v>
      </c>
      <c r="C179" s="28" t="s">
        <v>335</v>
      </c>
      <c r="D179" s="28" t="s">
        <v>333</v>
      </c>
      <c r="E179" s="28">
        <v>1810</v>
      </c>
      <c r="F179" s="29"/>
      <c r="G179" s="36"/>
      <c r="H179" s="36"/>
    </row>
    <row r="180" spans="1:8" x14ac:dyDescent="0.3">
      <c r="A180" s="28" t="s">
        <v>236</v>
      </c>
      <c r="B180" s="28" t="s">
        <v>334</v>
      </c>
      <c r="C180" s="28" t="s">
        <v>335</v>
      </c>
      <c r="D180" s="28" t="s">
        <v>333</v>
      </c>
      <c r="E180" s="28">
        <v>4</v>
      </c>
      <c r="F180" s="28">
        <v>1904</v>
      </c>
      <c r="G180" s="36"/>
      <c r="H180" s="36"/>
    </row>
    <row r="181" spans="1:8" x14ac:dyDescent="0.3">
      <c r="A181" s="28" t="s">
        <v>279</v>
      </c>
      <c r="B181" s="28" t="s">
        <v>336</v>
      </c>
      <c r="C181" s="28" t="s">
        <v>337</v>
      </c>
      <c r="D181" s="28" t="s">
        <v>333</v>
      </c>
      <c r="E181" s="28">
        <v>689</v>
      </c>
      <c r="F181" s="29"/>
      <c r="G181" s="36"/>
      <c r="H181" s="36"/>
    </row>
    <row r="182" spans="1:8" x14ac:dyDescent="0.3">
      <c r="A182" s="28" t="s">
        <v>284</v>
      </c>
      <c r="B182" s="28" t="s">
        <v>336</v>
      </c>
      <c r="C182" s="28" t="s">
        <v>337</v>
      </c>
      <c r="D182" s="28" t="s">
        <v>333</v>
      </c>
      <c r="E182" s="28">
        <v>56</v>
      </c>
      <c r="F182" s="29"/>
      <c r="G182" s="36"/>
      <c r="H182" s="36"/>
    </row>
    <row r="183" spans="1:8" x14ac:dyDescent="0.3">
      <c r="A183" s="28" t="s">
        <v>234</v>
      </c>
      <c r="B183" s="28" t="s">
        <v>336</v>
      </c>
      <c r="C183" s="28" t="s">
        <v>337</v>
      </c>
      <c r="D183" s="28" t="s">
        <v>333</v>
      </c>
      <c r="E183" s="28">
        <v>14</v>
      </c>
      <c r="F183" s="29"/>
      <c r="G183" s="36"/>
      <c r="H183" s="36"/>
    </row>
    <row r="184" spans="1:8" x14ac:dyDescent="0.3">
      <c r="A184" s="28" t="s">
        <v>287</v>
      </c>
      <c r="B184" s="28" t="s">
        <v>336</v>
      </c>
      <c r="C184" s="28" t="s">
        <v>337</v>
      </c>
      <c r="D184" s="28" t="s">
        <v>333</v>
      </c>
      <c r="E184" s="28">
        <v>8426</v>
      </c>
      <c r="F184" s="29"/>
      <c r="G184" s="36"/>
      <c r="H184" s="36"/>
    </row>
    <row r="185" spans="1:8" x14ac:dyDescent="0.3">
      <c r="A185" s="28" t="s">
        <v>236</v>
      </c>
      <c r="B185" s="28" t="s">
        <v>336</v>
      </c>
      <c r="C185" s="28" t="s">
        <v>337</v>
      </c>
      <c r="D185" s="28" t="s">
        <v>333</v>
      </c>
      <c r="E185" s="28">
        <v>4</v>
      </c>
      <c r="F185" s="28">
        <v>9189</v>
      </c>
      <c r="G185" s="36"/>
      <c r="H185" s="36"/>
    </row>
    <row r="186" spans="1:8" x14ac:dyDescent="0.3">
      <c r="A186" s="28" t="s">
        <v>331</v>
      </c>
      <c r="B186" s="28" t="s">
        <v>338</v>
      </c>
      <c r="C186" s="28" t="s">
        <v>339</v>
      </c>
      <c r="D186" s="28" t="s">
        <v>333</v>
      </c>
      <c r="E186" s="28">
        <v>59</v>
      </c>
      <c r="F186" s="29"/>
      <c r="G186" s="36"/>
      <c r="H186" s="36"/>
    </row>
    <row r="187" spans="1:8" x14ac:dyDescent="0.3">
      <c r="A187" s="28" t="s">
        <v>290</v>
      </c>
      <c r="B187" s="28" t="s">
        <v>338</v>
      </c>
      <c r="C187" s="28" t="s">
        <v>339</v>
      </c>
      <c r="D187" s="28" t="s">
        <v>333</v>
      </c>
      <c r="E187" s="28">
        <v>33</v>
      </c>
      <c r="F187" s="29"/>
      <c r="G187" s="36"/>
      <c r="H187" s="36"/>
    </row>
    <row r="188" spans="1:8" x14ac:dyDescent="0.3">
      <c r="A188" s="28" t="s">
        <v>284</v>
      </c>
      <c r="B188" s="28" t="s">
        <v>338</v>
      </c>
      <c r="C188" s="28" t="s">
        <v>339</v>
      </c>
      <c r="D188" s="28" t="s">
        <v>333</v>
      </c>
      <c r="E188" s="28">
        <v>2</v>
      </c>
      <c r="F188" s="29"/>
      <c r="G188" s="36"/>
      <c r="H188" s="36"/>
    </row>
    <row r="189" spans="1:8" x14ac:dyDescent="0.3">
      <c r="A189" s="28" t="s">
        <v>234</v>
      </c>
      <c r="B189" s="28" t="s">
        <v>338</v>
      </c>
      <c r="C189" s="28" t="s">
        <v>339</v>
      </c>
      <c r="D189" s="28" t="s">
        <v>333</v>
      </c>
      <c r="E189" s="28">
        <v>1</v>
      </c>
      <c r="F189" s="29"/>
      <c r="G189" s="36"/>
      <c r="H189" s="36"/>
    </row>
    <row r="190" spans="1:8" x14ac:dyDescent="0.3">
      <c r="A190" s="28" t="s">
        <v>287</v>
      </c>
      <c r="B190" s="28" t="s">
        <v>338</v>
      </c>
      <c r="C190" s="28" t="s">
        <v>339</v>
      </c>
      <c r="D190" s="28" t="s">
        <v>333</v>
      </c>
      <c r="E190" s="28">
        <v>8501</v>
      </c>
      <c r="F190" s="28">
        <v>8596</v>
      </c>
      <c r="G190" s="36"/>
      <c r="H190" s="36"/>
    </row>
    <row r="191" spans="1:8" x14ac:dyDescent="0.3">
      <c r="A191" s="28" t="s">
        <v>234</v>
      </c>
      <c r="B191" s="28" t="s">
        <v>340</v>
      </c>
      <c r="C191" s="28" t="s">
        <v>341</v>
      </c>
      <c r="D191" s="28" t="s">
        <v>333</v>
      </c>
      <c r="E191" s="28">
        <v>3</v>
      </c>
      <c r="F191" s="29"/>
      <c r="G191" s="36"/>
      <c r="H191" s="36"/>
    </row>
    <row r="192" spans="1:8" x14ac:dyDescent="0.3">
      <c r="A192" s="28" t="s">
        <v>287</v>
      </c>
      <c r="B192" s="28" t="s">
        <v>340</v>
      </c>
      <c r="C192" s="28" t="s">
        <v>341</v>
      </c>
      <c r="D192" s="28" t="s">
        <v>333</v>
      </c>
      <c r="E192" s="28">
        <v>5532</v>
      </c>
      <c r="F192" s="29"/>
      <c r="G192" s="36"/>
      <c r="H192" s="36"/>
    </row>
    <row r="193" spans="1:8" x14ac:dyDescent="0.3">
      <c r="A193" s="28" t="s">
        <v>236</v>
      </c>
      <c r="B193" s="28" t="s">
        <v>340</v>
      </c>
      <c r="C193" s="28" t="s">
        <v>341</v>
      </c>
      <c r="D193" s="28" t="s">
        <v>333</v>
      </c>
      <c r="E193" s="28">
        <v>1</v>
      </c>
      <c r="F193" s="28">
        <v>5536</v>
      </c>
      <c r="G193" s="36"/>
      <c r="H193" s="36"/>
    </row>
    <row r="194" spans="1:8" x14ac:dyDescent="0.3">
      <c r="A194" s="28" t="s">
        <v>331</v>
      </c>
      <c r="B194" s="28" t="s">
        <v>342</v>
      </c>
      <c r="C194" s="28" t="s">
        <v>343</v>
      </c>
      <c r="D194" s="28" t="s">
        <v>333</v>
      </c>
      <c r="E194" s="28">
        <v>365</v>
      </c>
      <c r="F194" s="29"/>
      <c r="G194" s="36"/>
      <c r="H194" s="36"/>
    </row>
    <row r="195" spans="1:8" x14ac:dyDescent="0.3">
      <c r="A195" s="28" t="s">
        <v>290</v>
      </c>
      <c r="B195" s="28" t="s">
        <v>342</v>
      </c>
      <c r="C195" s="28" t="s">
        <v>343</v>
      </c>
      <c r="D195" s="28" t="s">
        <v>333</v>
      </c>
      <c r="E195" s="28">
        <v>5598</v>
      </c>
      <c r="F195" s="29"/>
      <c r="G195" s="36"/>
      <c r="H195" s="36"/>
    </row>
    <row r="196" spans="1:8" x14ac:dyDescent="0.3">
      <c r="A196" s="28" t="s">
        <v>284</v>
      </c>
      <c r="B196" s="28" t="s">
        <v>342</v>
      </c>
      <c r="C196" s="28" t="s">
        <v>343</v>
      </c>
      <c r="D196" s="28" t="s">
        <v>333</v>
      </c>
      <c r="E196" s="28">
        <v>8</v>
      </c>
      <c r="F196" s="29"/>
      <c r="G196" s="36"/>
      <c r="H196" s="36"/>
    </row>
    <row r="197" spans="1:8" x14ac:dyDescent="0.3">
      <c r="A197" s="28" t="s">
        <v>234</v>
      </c>
      <c r="B197" s="28" t="s">
        <v>342</v>
      </c>
      <c r="C197" s="28" t="s">
        <v>343</v>
      </c>
      <c r="D197" s="28" t="s">
        <v>333</v>
      </c>
      <c r="E197" s="28">
        <v>12</v>
      </c>
      <c r="F197" s="29"/>
      <c r="G197" s="36"/>
      <c r="H197" s="36"/>
    </row>
    <row r="198" spans="1:8" x14ac:dyDescent="0.3">
      <c r="A198" s="28" t="s">
        <v>271</v>
      </c>
      <c r="B198" s="28" t="s">
        <v>342</v>
      </c>
      <c r="C198" s="28" t="s">
        <v>343</v>
      </c>
      <c r="D198" s="28" t="s">
        <v>333</v>
      </c>
      <c r="E198" s="28">
        <v>34</v>
      </c>
      <c r="F198" s="28">
        <v>6017</v>
      </c>
      <c r="G198" s="36"/>
      <c r="H198" s="36"/>
    </row>
    <row r="199" spans="1:8" x14ac:dyDescent="0.3">
      <c r="A199" s="28" t="s">
        <v>230</v>
      </c>
      <c r="B199" s="28" t="s">
        <v>285</v>
      </c>
      <c r="C199" s="28" t="s">
        <v>344</v>
      </c>
      <c r="D199" s="28" t="s">
        <v>333</v>
      </c>
      <c r="E199" s="28">
        <v>261</v>
      </c>
      <c r="F199" s="29"/>
      <c r="G199" s="36"/>
      <c r="H199" s="36"/>
    </row>
    <row r="200" spans="1:8" x14ac:dyDescent="0.3">
      <c r="A200" s="28" t="s">
        <v>234</v>
      </c>
      <c r="B200" s="28" t="s">
        <v>285</v>
      </c>
      <c r="C200" s="28" t="s">
        <v>344</v>
      </c>
      <c r="D200" s="28" t="s">
        <v>333</v>
      </c>
      <c r="E200" s="28">
        <v>1</v>
      </c>
      <c r="F200" s="29"/>
      <c r="G200" s="36"/>
      <c r="H200" s="36"/>
    </row>
    <row r="201" spans="1:8" x14ac:dyDescent="0.3">
      <c r="A201" s="28" t="s">
        <v>236</v>
      </c>
      <c r="B201" s="28" t="s">
        <v>285</v>
      </c>
      <c r="C201" s="28" t="s">
        <v>344</v>
      </c>
      <c r="D201" s="28" t="s">
        <v>333</v>
      </c>
      <c r="E201" s="28">
        <v>7</v>
      </c>
      <c r="F201" s="28">
        <v>269</v>
      </c>
      <c r="G201" s="36"/>
      <c r="H201" s="36"/>
    </row>
    <row r="202" spans="1:8" x14ac:dyDescent="0.3">
      <c r="A202" s="28" t="s">
        <v>238</v>
      </c>
      <c r="B202" s="28" t="s">
        <v>286</v>
      </c>
      <c r="C202" s="28" t="s">
        <v>345</v>
      </c>
      <c r="D202" s="28" t="s">
        <v>333</v>
      </c>
      <c r="E202" s="28">
        <v>4400</v>
      </c>
      <c r="F202" s="29"/>
      <c r="G202" s="36"/>
      <c r="H202" s="36"/>
    </row>
    <row r="203" spans="1:8" x14ac:dyDescent="0.3">
      <c r="A203" s="28" t="s">
        <v>241</v>
      </c>
      <c r="B203" s="28" t="s">
        <v>286</v>
      </c>
      <c r="C203" s="28" t="s">
        <v>345</v>
      </c>
      <c r="D203" s="28" t="s">
        <v>333</v>
      </c>
      <c r="E203" s="28">
        <v>60</v>
      </c>
      <c r="F203" s="29"/>
      <c r="G203" s="36"/>
      <c r="H203" s="36"/>
    </row>
    <row r="204" spans="1:8" x14ac:dyDescent="0.3">
      <c r="A204" s="28" t="s">
        <v>243</v>
      </c>
      <c r="B204" s="28" t="s">
        <v>286</v>
      </c>
      <c r="C204" s="28" t="s">
        <v>345</v>
      </c>
      <c r="D204" s="28" t="s">
        <v>333</v>
      </c>
      <c r="E204" s="28">
        <v>30</v>
      </c>
      <c r="F204" s="29"/>
      <c r="G204" s="36"/>
      <c r="H204" s="36"/>
    </row>
    <row r="205" spans="1:8" x14ac:dyDescent="0.3">
      <c r="A205" s="28" t="s">
        <v>267</v>
      </c>
      <c r="B205" s="28" t="s">
        <v>286</v>
      </c>
      <c r="C205" s="28" t="s">
        <v>345</v>
      </c>
      <c r="D205" s="28" t="s">
        <v>333</v>
      </c>
      <c r="E205" s="28">
        <v>352</v>
      </c>
      <c r="F205" s="29"/>
      <c r="G205" s="36"/>
      <c r="H205" s="36"/>
    </row>
    <row r="206" spans="1:8" x14ac:dyDescent="0.3">
      <c r="A206" s="28" t="s">
        <v>234</v>
      </c>
      <c r="B206" s="28" t="s">
        <v>286</v>
      </c>
      <c r="C206" s="28" t="s">
        <v>345</v>
      </c>
      <c r="D206" s="28" t="s">
        <v>333</v>
      </c>
      <c r="E206" s="28">
        <v>1</v>
      </c>
      <c r="F206" s="29"/>
      <c r="G206" s="36"/>
      <c r="H206" s="36"/>
    </row>
    <row r="207" spans="1:8" x14ac:dyDescent="0.3">
      <c r="A207" s="28" t="s">
        <v>271</v>
      </c>
      <c r="B207" s="28" t="s">
        <v>286</v>
      </c>
      <c r="C207" s="28" t="s">
        <v>345</v>
      </c>
      <c r="D207" s="28" t="s">
        <v>333</v>
      </c>
      <c r="E207" s="28">
        <v>30</v>
      </c>
      <c r="F207" s="28">
        <v>4873</v>
      </c>
      <c r="G207" s="36"/>
      <c r="H207" s="36"/>
    </row>
    <row r="208" spans="1:8" x14ac:dyDescent="0.3">
      <c r="A208" s="28" t="s">
        <v>287</v>
      </c>
      <c r="B208" s="28" t="s">
        <v>288</v>
      </c>
      <c r="C208" s="28" t="s">
        <v>346</v>
      </c>
      <c r="D208" s="28" t="s">
        <v>333</v>
      </c>
      <c r="E208" s="28">
        <v>7095</v>
      </c>
      <c r="F208" s="29"/>
      <c r="G208" s="36"/>
      <c r="H208" s="36"/>
    </row>
    <row r="209" spans="1:8" x14ac:dyDescent="0.3">
      <c r="A209" s="28" t="s">
        <v>236</v>
      </c>
      <c r="B209" s="28" t="s">
        <v>288</v>
      </c>
      <c r="C209" s="28" t="s">
        <v>346</v>
      </c>
      <c r="D209" s="28" t="s">
        <v>333</v>
      </c>
      <c r="E209" s="28">
        <v>7</v>
      </c>
      <c r="F209" s="28">
        <v>7102</v>
      </c>
      <c r="G209" s="36"/>
      <c r="H209" s="36"/>
    </row>
    <row r="210" spans="1:8" x14ac:dyDescent="0.3">
      <c r="A210" s="28" t="s">
        <v>230</v>
      </c>
      <c r="B210" s="28" t="s">
        <v>289</v>
      </c>
      <c r="C210" s="28" t="s">
        <v>347</v>
      </c>
      <c r="D210" s="28" t="s">
        <v>333</v>
      </c>
      <c r="E210" s="28">
        <v>2574</v>
      </c>
      <c r="F210" s="29"/>
      <c r="G210" s="36"/>
      <c r="H210" s="36"/>
    </row>
    <row r="211" spans="1:8" x14ac:dyDescent="0.3">
      <c r="A211" s="28" t="s">
        <v>234</v>
      </c>
      <c r="B211" s="28" t="s">
        <v>289</v>
      </c>
      <c r="C211" s="28" t="s">
        <v>347</v>
      </c>
      <c r="D211" s="28" t="s">
        <v>333</v>
      </c>
      <c r="E211" s="28">
        <v>37</v>
      </c>
      <c r="F211" s="29"/>
      <c r="G211" s="36"/>
      <c r="H211" s="36"/>
    </row>
    <row r="212" spans="1:8" x14ac:dyDescent="0.3">
      <c r="A212" s="28" t="s">
        <v>236</v>
      </c>
      <c r="B212" s="28" t="s">
        <v>289</v>
      </c>
      <c r="C212" s="28" t="s">
        <v>347</v>
      </c>
      <c r="D212" s="28" t="s">
        <v>333</v>
      </c>
      <c r="E212" s="28">
        <v>7</v>
      </c>
      <c r="F212" s="28">
        <v>2618</v>
      </c>
      <c r="G212" s="36"/>
      <c r="H212" s="36"/>
    </row>
    <row r="213" spans="1:8" x14ac:dyDescent="0.3">
      <c r="A213" s="28" t="s">
        <v>290</v>
      </c>
      <c r="B213" s="28" t="s">
        <v>292</v>
      </c>
      <c r="C213" s="28" t="s">
        <v>348</v>
      </c>
      <c r="D213" s="28" t="s">
        <v>333</v>
      </c>
      <c r="E213" s="28">
        <v>119</v>
      </c>
      <c r="F213" s="29"/>
      <c r="G213" s="36"/>
      <c r="H213" s="36"/>
    </row>
    <row r="214" spans="1:8" x14ac:dyDescent="0.3">
      <c r="A214" s="28" t="s">
        <v>234</v>
      </c>
      <c r="B214" s="28" t="s">
        <v>292</v>
      </c>
      <c r="C214" s="28" t="s">
        <v>348</v>
      </c>
      <c r="D214" s="28" t="s">
        <v>333</v>
      </c>
      <c r="E214" s="28">
        <v>1</v>
      </c>
      <c r="F214" s="29"/>
      <c r="G214" s="36"/>
      <c r="H214" s="36"/>
    </row>
    <row r="215" spans="1:8" x14ac:dyDescent="0.3">
      <c r="A215" s="28" t="s">
        <v>287</v>
      </c>
      <c r="B215" s="28" t="s">
        <v>292</v>
      </c>
      <c r="C215" s="28" t="s">
        <v>348</v>
      </c>
      <c r="D215" s="28" t="s">
        <v>333</v>
      </c>
      <c r="E215" s="28">
        <v>8443</v>
      </c>
      <c r="F215" s="28">
        <v>8563</v>
      </c>
      <c r="G215" s="36"/>
      <c r="H215" s="36"/>
    </row>
    <row r="216" spans="1:8" x14ac:dyDescent="0.3">
      <c r="A216" s="28" t="s">
        <v>279</v>
      </c>
      <c r="B216" s="28" t="s">
        <v>293</v>
      </c>
      <c r="C216" s="28" t="s">
        <v>349</v>
      </c>
      <c r="D216" s="28" t="s">
        <v>333</v>
      </c>
      <c r="E216" s="28">
        <v>706</v>
      </c>
      <c r="F216" s="29"/>
      <c r="G216" s="36"/>
      <c r="H216" s="36"/>
    </row>
    <row r="217" spans="1:8" x14ac:dyDescent="0.3">
      <c r="A217" s="28" t="s">
        <v>284</v>
      </c>
      <c r="B217" s="28" t="s">
        <v>293</v>
      </c>
      <c r="C217" s="28" t="s">
        <v>349</v>
      </c>
      <c r="D217" s="28" t="s">
        <v>333</v>
      </c>
      <c r="E217" s="28">
        <v>27</v>
      </c>
      <c r="F217" s="29"/>
      <c r="G217" s="36"/>
      <c r="H217" s="36"/>
    </row>
    <row r="218" spans="1:8" x14ac:dyDescent="0.3">
      <c r="A218" s="28" t="s">
        <v>234</v>
      </c>
      <c r="B218" s="28" t="s">
        <v>293</v>
      </c>
      <c r="C218" s="28" t="s">
        <v>349</v>
      </c>
      <c r="D218" s="28" t="s">
        <v>333</v>
      </c>
      <c r="E218" s="28">
        <v>15</v>
      </c>
      <c r="F218" s="29"/>
      <c r="G218" s="36"/>
      <c r="H218" s="36"/>
    </row>
    <row r="219" spans="1:8" x14ac:dyDescent="0.3">
      <c r="A219" s="28" t="s">
        <v>287</v>
      </c>
      <c r="B219" s="28" t="s">
        <v>293</v>
      </c>
      <c r="C219" s="28" t="s">
        <v>349</v>
      </c>
      <c r="D219" s="28" t="s">
        <v>333</v>
      </c>
      <c r="E219" s="28">
        <v>7928</v>
      </c>
      <c r="F219" s="29"/>
      <c r="G219" s="36"/>
      <c r="H219" s="36"/>
    </row>
    <row r="220" spans="1:8" x14ac:dyDescent="0.3">
      <c r="A220" s="28" t="s">
        <v>236</v>
      </c>
      <c r="B220" s="28" t="s">
        <v>293</v>
      </c>
      <c r="C220" s="28" t="s">
        <v>349</v>
      </c>
      <c r="D220" s="28" t="s">
        <v>333</v>
      </c>
      <c r="E220" s="28">
        <v>4</v>
      </c>
      <c r="F220" s="29"/>
      <c r="G220" s="36"/>
      <c r="H220" s="36"/>
    </row>
    <row r="221" spans="1:8" x14ac:dyDescent="0.3">
      <c r="A221" s="28" t="s">
        <v>271</v>
      </c>
      <c r="B221" s="28" t="s">
        <v>293</v>
      </c>
      <c r="C221" s="28" t="s">
        <v>349</v>
      </c>
      <c r="D221" s="28" t="s">
        <v>333</v>
      </c>
      <c r="E221" s="28">
        <v>6</v>
      </c>
      <c r="F221" s="28">
        <v>8686</v>
      </c>
      <c r="G221" s="36"/>
      <c r="H221" s="36"/>
    </row>
    <row r="222" spans="1:8" x14ac:dyDescent="0.3">
      <c r="A222" s="28" t="s">
        <v>234</v>
      </c>
      <c r="B222" s="28" t="s">
        <v>294</v>
      </c>
      <c r="C222" s="28" t="s">
        <v>350</v>
      </c>
      <c r="D222" s="28" t="s">
        <v>333</v>
      </c>
      <c r="E222" s="28">
        <v>1</v>
      </c>
      <c r="F222" s="29"/>
      <c r="G222" s="36"/>
      <c r="H222" s="36"/>
    </row>
    <row r="223" spans="1:8" x14ac:dyDescent="0.3">
      <c r="A223" s="28" t="s">
        <v>287</v>
      </c>
      <c r="B223" s="28" t="s">
        <v>294</v>
      </c>
      <c r="C223" s="28" t="s">
        <v>350</v>
      </c>
      <c r="D223" s="28" t="s">
        <v>333</v>
      </c>
      <c r="E223" s="28">
        <v>21135</v>
      </c>
      <c r="F223" s="28">
        <v>21136</v>
      </c>
      <c r="G223" s="36"/>
      <c r="H223" s="36"/>
    </row>
    <row r="224" spans="1:8" x14ac:dyDescent="0.3">
      <c r="A224" s="28" t="s">
        <v>331</v>
      </c>
      <c r="B224" s="28" t="s">
        <v>295</v>
      </c>
      <c r="C224" s="28" t="s">
        <v>351</v>
      </c>
      <c r="D224" s="28" t="s">
        <v>333</v>
      </c>
      <c r="E224" s="28">
        <v>27</v>
      </c>
      <c r="F224" s="29"/>
      <c r="G224" s="36"/>
      <c r="H224" s="36"/>
    </row>
    <row r="225" spans="1:8" x14ac:dyDescent="0.3">
      <c r="A225" s="28" t="s">
        <v>290</v>
      </c>
      <c r="B225" s="28" t="s">
        <v>295</v>
      </c>
      <c r="C225" s="28" t="s">
        <v>351</v>
      </c>
      <c r="D225" s="28" t="s">
        <v>333</v>
      </c>
      <c r="E225" s="28">
        <v>7201</v>
      </c>
      <c r="F225" s="29"/>
      <c r="G225" s="36"/>
      <c r="H225" s="36"/>
    </row>
    <row r="226" spans="1:8" x14ac:dyDescent="0.3">
      <c r="A226" s="28" t="s">
        <v>279</v>
      </c>
      <c r="B226" s="28" t="s">
        <v>295</v>
      </c>
      <c r="C226" s="28" t="s">
        <v>351</v>
      </c>
      <c r="D226" s="28" t="s">
        <v>333</v>
      </c>
      <c r="E226" s="28">
        <v>17</v>
      </c>
      <c r="F226" s="29"/>
      <c r="G226" s="36"/>
      <c r="H226" s="36"/>
    </row>
    <row r="227" spans="1:8" x14ac:dyDescent="0.3">
      <c r="A227" s="28" t="s">
        <v>284</v>
      </c>
      <c r="B227" s="28" t="s">
        <v>295</v>
      </c>
      <c r="C227" s="28" t="s">
        <v>351</v>
      </c>
      <c r="D227" s="28" t="s">
        <v>333</v>
      </c>
      <c r="E227" s="28">
        <v>7</v>
      </c>
      <c r="F227" s="29"/>
      <c r="G227" s="36"/>
      <c r="H227" s="36"/>
    </row>
    <row r="228" spans="1:8" x14ac:dyDescent="0.3">
      <c r="A228" s="28" t="s">
        <v>234</v>
      </c>
      <c r="B228" s="28" t="s">
        <v>295</v>
      </c>
      <c r="C228" s="28" t="s">
        <v>351</v>
      </c>
      <c r="D228" s="28" t="s">
        <v>333</v>
      </c>
      <c r="E228" s="28">
        <v>8</v>
      </c>
      <c r="F228" s="29"/>
      <c r="G228" s="36"/>
      <c r="H228" s="36"/>
    </row>
    <row r="229" spans="1:8" x14ac:dyDescent="0.3">
      <c r="A229" s="28" t="s">
        <v>271</v>
      </c>
      <c r="B229" s="28" t="s">
        <v>295</v>
      </c>
      <c r="C229" s="28" t="s">
        <v>351</v>
      </c>
      <c r="D229" s="28" t="s">
        <v>333</v>
      </c>
      <c r="E229" s="28">
        <v>12</v>
      </c>
      <c r="F229" s="28">
        <v>7272</v>
      </c>
      <c r="G229" s="36"/>
      <c r="H229" s="36"/>
    </row>
  </sheetData>
  <mergeCells count="2">
    <mergeCell ref="J2:L2"/>
    <mergeCell ref="K3:L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708686-F42F-4775-9571-9B4F6AB5D7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QUS 1 TO12</vt:lpstr>
      <vt:lpstr>QUS7 TO15</vt:lpstr>
      <vt:lpstr>Q-17AND ,25</vt:lpstr>
      <vt:lpstr>25 TO 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Nikhil patel</cp:lastModifiedBy>
  <dcterms:created xsi:type="dcterms:W3CDTF">2015-06-05T18:17:20Z</dcterms:created>
  <dcterms:modified xsi:type="dcterms:W3CDTF">2023-09-22T11:34:54Z</dcterms:modified>
</cp:coreProperties>
</file>