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1308\Box Sync\Dx\6 Projects\Dx_Diameter\Project activities\Communications\Manuscripts\2020\U-RDT paper\"/>
    </mc:Choice>
  </mc:AlternateContent>
  <xr:revisionPtr revIDLastSave="0" documentId="13_ncr:1_{8B32CE68-8A23-4AE9-B72E-B2A51F6D768A}" xr6:coauthVersionLast="45" xr6:coauthVersionMax="45" xr10:uidLastSave="{00000000-0000-0000-0000-000000000000}"/>
  <bookViews>
    <workbookView xWindow="-120" yWindow="285" windowWidth="29040" windowHeight="15465" firstSheet="2" activeTab="4" xr2:uid="{24F83955-E740-4820-849C-42505016F4AB}"/>
  </bookViews>
  <sheets>
    <sheet name="U-RDT prevalence surveys" sheetId="1" r:id="rId1"/>
    <sheet name="U-RDT other studies" sheetId="3" r:id="rId2"/>
    <sheet name="Notes" sheetId="2" r:id="rId3"/>
    <sheet name="current data in report" sheetId="4" r:id="rId4"/>
    <sheet name="cross-sectional" sheetId="7" r:id="rId5"/>
    <sheet name="PW data" sheetId="5" r:id="rId6"/>
    <sheet name="PW symp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1" i="7" l="1"/>
  <c r="M21" i="7"/>
  <c r="J21" i="7"/>
  <c r="H21" i="7"/>
  <c r="E21" i="7"/>
  <c r="E16" i="7" l="1"/>
  <c r="E20" i="7" l="1"/>
  <c r="O20" i="7" l="1"/>
  <c r="M20" i="7"/>
  <c r="I20" i="7"/>
  <c r="J20" i="7" s="1"/>
  <c r="H20" i="7"/>
  <c r="J31" i="4" l="1"/>
  <c r="J19" i="7"/>
  <c r="H19" i="7"/>
  <c r="E19" i="7"/>
  <c r="J18" i="7"/>
  <c r="H18" i="7"/>
  <c r="E18" i="7"/>
  <c r="J17" i="7"/>
  <c r="E17" i="7"/>
  <c r="O16" i="7"/>
  <c r="M16" i="7"/>
  <c r="J16" i="7"/>
  <c r="H16" i="7"/>
  <c r="M15" i="7"/>
  <c r="H15" i="7"/>
  <c r="M14" i="7"/>
  <c r="H14" i="7"/>
  <c r="E12" i="7"/>
  <c r="J9" i="7"/>
  <c r="H9" i="7"/>
  <c r="E9" i="7"/>
  <c r="M11" i="7"/>
  <c r="H11" i="7"/>
  <c r="E11" i="7"/>
  <c r="O9" i="7"/>
  <c r="J10" i="7"/>
  <c r="J11" i="7"/>
  <c r="J2" i="7"/>
  <c r="J3" i="7"/>
  <c r="J4" i="7"/>
  <c r="J5" i="7"/>
  <c r="J6" i="7"/>
  <c r="J7" i="7"/>
  <c r="J8" i="7"/>
  <c r="N8" i="5"/>
  <c r="N9" i="5"/>
  <c r="N7" i="5"/>
  <c r="M9" i="5"/>
  <c r="M8" i="5"/>
  <c r="M7" i="5"/>
  <c r="I8" i="5"/>
  <c r="I9" i="5"/>
  <c r="I7" i="5"/>
  <c r="H9" i="5"/>
  <c r="H8" i="5"/>
  <c r="H7" i="5"/>
  <c r="E7" i="5"/>
  <c r="E8" i="5"/>
  <c r="E9" i="5"/>
  <c r="M6" i="5"/>
  <c r="I6" i="5"/>
  <c r="H6" i="5"/>
  <c r="E6" i="5"/>
  <c r="O5" i="5"/>
  <c r="M5" i="5"/>
  <c r="J5" i="5"/>
  <c r="H5" i="5"/>
  <c r="E5" i="5"/>
  <c r="O4" i="5"/>
  <c r="M4" i="5"/>
  <c r="J4" i="5"/>
  <c r="H4" i="5"/>
  <c r="O3" i="5"/>
  <c r="M3" i="5"/>
  <c r="J3" i="5"/>
  <c r="H3" i="5"/>
  <c r="E3" i="5"/>
  <c r="O2" i="5"/>
  <c r="M2" i="5"/>
  <c r="J2" i="5"/>
  <c r="H2" i="5"/>
  <c r="E4" i="5"/>
  <c r="E2" i="5"/>
  <c r="O28" i="4"/>
  <c r="H28" i="4"/>
  <c r="J28" i="4"/>
  <c r="M28" i="4"/>
  <c r="M9" i="7" l="1"/>
  <c r="V2" i="1"/>
  <c r="T2" i="1"/>
  <c r="Q2" i="1"/>
  <c r="L2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tc={4A2D0F00-6B0E-4C80-ACCB-3C0C153C7486}</author>
    <author>tc={8CC9082C-DB6D-4D14-9844-D8C05B2268F1}</author>
  </authors>
  <commentList>
    <comment ref="J21" authorId="0" shapeId="0" xr:uid="{4A2D0F00-6B0E-4C80-ACCB-3C0C153C748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listed by study site. Artibonite is 88.2% and Grand Anse is 96%</t>
      </text>
    </comment>
    <comment ref="O21" authorId="1" shapeId="0" xr:uid="{8CC9082C-DB6D-4D14-9844-D8C05B2268F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listed by study site. Artibonite is 86.3% and Grand Anse is 95%</t>
      </text>
    </comment>
  </commentList>
</comments>
</file>

<file path=xl/sharedStrings.xml><?xml version="1.0" encoding="utf-8"?>
<sst xmlns="http://schemas.openxmlformats.org/spreadsheetml/2006/main" count="223" uniqueCount="119">
  <si>
    <t>First and last author</t>
  </si>
  <si>
    <t>Location</t>
  </si>
  <si>
    <t>Study population</t>
  </si>
  <si>
    <t>Survey design</t>
  </si>
  <si>
    <t>PCR used</t>
  </si>
  <si>
    <t>Other RDT used</t>
  </si>
  <si>
    <t>number tested by PCR</t>
  </si>
  <si>
    <t>number positiive by PCR</t>
  </si>
  <si>
    <t>PCR prevalence</t>
  </si>
  <si>
    <t>number tested by uRDT</t>
  </si>
  <si>
    <t>number positiive by uRDT</t>
  </si>
  <si>
    <t>uRDT prevalence</t>
  </si>
  <si>
    <t>number of PCR positives that are also uRDT positive</t>
  </si>
  <si>
    <t>uRDT sensitivity (PCR as ref)</t>
  </si>
  <si>
    <t>number tested by RDT</t>
  </si>
  <si>
    <t>number positiive by RDT</t>
  </si>
  <si>
    <t>RDT prevalence</t>
  </si>
  <si>
    <t>number of PCR positives that are also RDT positive</t>
  </si>
  <si>
    <t>RDT sensitivity (PCR as ref)</t>
  </si>
  <si>
    <t>Reference</t>
  </si>
  <si>
    <t>Details to check/other info</t>
  </si>
  <si>
    <t>Link</t>
  </si>
  <si>
    <t>https://www.ajtmh.org/content/journals/10.4269/ajtmh.17-0245</t>
  </si>
  <si>
    <t>Das et a. 2017</t>
  </si>
  <si>
    <t>Das, Domingo</t>
  </si>
  <si>
    <t>Uganda</t>
  </si>
  <si>
    <t>Year study conducted</t>
  </si>
  <si>
    <t>Year study published</t>
  </si>
  <si>
    <t>Related article</t>
  </si>
  <si>
    <t>https://pubmed.ncbi.nlm.nih.gov/25778501/</t>
  </si>
  <si>
    <t>2011-2013</t>
  </si>
  <si>
    <t>Age groups</t>
  </si>
  <si>
    <t>All ages</t>
  </si>
  <si>
    <t>Asymptomatics</t>
  </si>
  <si>
    <t>Cross-sectional</t>
  </si>
  <si>
    <t>qRT-PCR</t>
  </si>
  <si>
    <t>BIOLINE Malaria Ag P.f. RDT (SD/Alere, Yongin-si, Republic of Korea, Cat. 05EK50)</t>
  </si>
  <si>
    <t>QIMR, Australia</t>
  </si>
  <si>
    <t>Naïve challenge studies</t>
  </si>
  <si>
    <t>Adults</t>
  </si>
  <si>
    <t>Longitudinal, followed up for up to 10 days after innoculation</t>
  </si>
  <si>
    <t>2 tabs</t>
  </si>
  <si>
    <t xml:space="preserve">prevalence survey </t>
  </si>
  <si>
    <t>other studies</t>
  </si>
  <si>
    <t>any challenge studies, longitudinal studies, studies in pregnant women</t>
  </si>
  <si>
    <t>Description of possible data to extracted</t>
  </si>
  <si>
    <t xml:space="preserve">None </t>
  </si>
  <si>
    <t>studies that test all populations (i.e. cross-sectional)</t>
  </si>
  <si>
    <t>Notes</t>
  </si>
  <si>
    <t xml:space="preserve">For some articles there may be multiple rows </t>
  </si>
  <si>
    <t>i.e. for the 2017 Das paper, there should be separate rows for Uganada and Myanmar</t>
  </si>
  <si>
    <t>Uganda (BIOME)</t>
  </si>
  <si>
    <t>Myanmar (BIOME)</t>
  </si>
  <si>
    <t>Gambia (D'Alessandro)</t>
  </si>
  <si>
    <t>NA</t>
  </si>
  <si>
    <t>PNG any PCR (Hofmann)</t>
  </si>
  <si>
    <t>PNG standard PCR (Hofmann)</t>
  </si>
  <si>
    <t>Myanmar lab (Landier)</t>
  </si>
  <si>
    <t>Myanmar field (Landier)</t>
  </si>
  <si>
    <t>Mozambique low (Galatas) **</t>
  </si>
  <si>
    <t>Mozambique high (Galatas) **</t>
  </si>
  <si>
    <t>Namibia (Hsiang) **</t>
  </si>
  <si>
    <t>Zambia (Bridges) **</t>
  </si>
  <si>
    <t>Ethiopia (Pillai)</t>
  </si>
  <si>
    <t>Myanmar (Nyunt) **</t>
  </si>
  <si>
    <t>Cambodia (de Smet) **</t>
  </si>
  <si>
    <t>Myanmar (Liu)</t>
  </si>
  <si>
    <t>current data in report tab</t>
  </si>
  <si>
    <t>This is all the data we collated that is in figs 4 and 5 in the current report</t>
  </si>
  <si>
    <t>Indonesia (Unwin)</t>
  </si>
  <si>
    <t>33?</t>
  </si>
  <si>
    <t>Cambodia (Yeung) - active case detection</t>
  </si>
  <si>
    <t>Cambodia (Yeung) - cross-sectional survey</t>
  </si>
  <si>
    <t>Haiti (Rogier)</t>
  </si>
  <si>
    <t>Angola (Plucinski)</t>
  </si>
  <si>
    <t>Senegal (Ndiaye - ASTMH poster)</t>
  </si>
  <si>
    <t>Uganda (Owalla)</t>
  </si>
  <si>
    <t>Colombia (Vasquez)</t>
  </si>
  <si>
    <t>47 (total malaria); 39 Pf</t>
  </si>
  <si>
    <t>5.5 total; 4.545 Pf</t>
  </si>
  <si>
    <t>Colombia (Vasquez 2018)</t>
  </si>
  <si>
    <t>Colombia (Vasquez 2020)</t>
  </si>
  <si>
    <t>Benin 1st trimester (Briand 2020)</t>
  </si>
  <si>
    <t>Benin 3rd trimester (Briand 2020)</t>
  </si>
  <si>
    <t>Benin delivery - peripheral blood (Briand 2020)</t>
  </si>
  <si>
    <t>Benin delivery - placental blood (Briand 2020)</t>
  </si>
  <si>
    <t>study</t>
  </si>
  <si>
    <t>Benin, asymptomatic (Briand 2020)</t>
  </si>
  <si>
    <t>Benin, symptomatic (Briand 2020)</t>
  </si>
  <si>
    <t>Colombia, asymptomatic (Vasquez 2018)</t>
  </si>
  <si>
    <t>URDT sensitivity</t>
  </si>
  <si>
    <t>URDT lower</t>
  </si>
  <si>
    <t>URDT upper</t>
  </si>
  <si>
    <t>coRDT upper</t>
  </si>
  <si>
    <t>cpRDT lower</t>
  </si>
  <si>
    <t>coRDT sensitivity</t>
  </si>
  <si>
    <t>Colombia, symptomatic (Vasquez 2018)</t>
  </si>
  <si>
    <t>Benin all (Briand 2020)</t>
  </si>
  <si>
    <t>TO BE APPROVED</t>
  </si>
  <si>
    <t>Uganda (Das et al. 2017)</t>
  </si>
  <si>
    <t>Myanmar (Das et al. 2017)</t>
  </si>
  <si>
    <t>Gambia (Mwesigwa et al. 2019)</t>
  </si>
  <si>
    <t>PNG (any PCR) (Hofmann et al. 2018)</t>
  </si>
  <si>
    <t>PNG (standard PCR) (Hofmann et al. 2018)</t>
  </si>
  <si>
    <t>Mozambique (Galatas et al. 2020)</t>
  </si>
  <si>
    <t>Ethiopia (Girma et al. 2019)</t>
  </si>
  <si>
    <t>Myanmar (lab) (Landier et al. 2018)</t>
  </si>
  <si>
    <t>Myanmar (field) (Landier et al. 2018)</t>
  </si>
  <si>
    <t>Zambia (RCD) (Bridges et al.)**</t>
  </si>
  <si>
    <t>Cambodia (ACD) (Yeung et al. 2020)</t>
  </si>
  <si>
    <t>Haiti (Household survey) (Druetz et al. 2020)</t>
  </si>
  <si>
    <t xml:space="preserve">Cambodia (Cross-section) (Yeung et al. 2020) </t>
  </si>
  <si>
    <t>Haiti (Easy access groups exlcluding health facilties) (Druetz et al. 2020)</t>
  </si>
  <si>
    <t>Uganda (Owalla et al. 2020)</t>
  </si>
  <si>
    <t>Myanmar (Liu et al. 2019)</t>
  </si>
  <si>
    <t>Cambodia (ACD) (Saad et al.)**</t>
  </si>
  <si>
    <t>Laos (ACD) (Bennett et al.)**</t>
  </si>
  <si>
    <t>Tanzania (Manjurano et al. 2021)</t>
  </si>
  <si>
    <t>Ghana (Acquah et al.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</si>
</sst>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0" fontId="4" fillId="0" borderId="0" xfId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2" borderId="0" xfId="0" applyFill="1" applyAlignment="1">
      <alignment horizontal="left" wrapText="1"/>
    </xf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0" fontId="3" fillId="3" borderId="1" xfId="0" applyFont="1" applyFill="1" applyBorder="1" applyAlignment="1">
      <alignment wrapText="1"/>
    </xf>
    <xf numFmtId="49" fontId="2" fillId="3" borderId="1" xfId="0" applyNumberFormat="1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0" fillId="0" borderId="0" xfId="0" applyFont="1"/>
    <xf numFmtId="0" fontId="0" fillId="0" borderId="2" xfId="0" applyBorder="1"/>
    <xf numFmtId="0" fontId="0" fillId="0" borderId="0" xfId="0" applyFill="1" applyBorder="1"/>
    <xf numFmtId="0" fontId="0" fillId="4" borderId="0" xfId="0" applyFill="1"/>
    <xf numFmtId="0" fontId="0" fillId="4" borderId="0" xfId="0" applyFill="1" applyBorder="1"/>
    <xf numFmtId="0" fontId="0" fillId="0" borderId="2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5" borderId="0" xfId="0" applyFont="1" applyFill="1" applyBorder="1"/>
    <xf numFmtId="0" fontId="5" fillId="5" borderId="0" xfId="0" applyFont="1" applyFill="1"/>
    <xf numFmtId="0" fontId="5" fillId="5" borderId="0" xfId="0" applyFont="1" applyFill="1" applyAlignment="1">
      <alignment wrapText="1"/>
    </xf>
    <xf numFmtId="2" fontId="0" fillId="0" borderId="0" xfId="0" applyNumberFormat="1"/>
    <xf numFmtId="2" fontId="2" fillId="3" borderId="1" xfId="0" applyNumberFormat="1" applyFont="1" applyFill="1" applyBorder="1" applyAlignment="1">
      <alignment wrapText="1"/>
    </xf>
    <xf numFmtId="2" fontId="0" fillId="0" borderId="0" xfId="0" applyNumberFormat="1" applyFill="1" applyBorder="1"/>
    <xf numFmtId="1" fontId="2" fillId="3" borderId="1" xfId="0" applyNumberFormat="1" applyFont="1" applyFill="1" applyBorder="1" applyAlignment="1">
      <alignment wrapText="1"/>
    </xf>
    <xf numFmtId="1" fontId="0" fillId="0" borderId="0" xfId="0" applyNumberFormat="1" applyFill="1" applyBorder="1"/>
    <xf numFmtId="1" fontId="0" fillId="0" borderId="0" xfId="0" applyNumberFormat="1" applyFill="1" applyBorder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1" fontId="0" fillId="4" borderId="0" xfId="0" applyNumberFormat="1" applyFill="1"/>
    <xf numFmtId="0" fontId="0" fillId="6" borderId="0" xfId="0" applyFill="1"/>
    <xf numFmtId="0" fontId="0" fillId="6" borderId="0" xfId="0" applyFill="1" applyBorder="1"/>
    <xf numFmtId="0" fontId="0" fillId="6" borderId="0" xfId="0" applyFill="1" applyBorder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0" fillId="8" borderId="0" xfId="0" applyFill="1"/>
    <xf numFmtId="0" fontId="0" fillId="8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nudson, Sophie" id="{80F7ABC1-1812-4BF0-ABA7-48093868895A}" userId="S::sknudson@path.org::9b9088ef-8b9f-4de7-a4a4-45606a24df0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1" dT="2020-08-31T20:53:17.30" personId="{80F7ABC1-1812-4BF0-ABA7-48093868895A}" id="{4A2D0F00-6B0E-4C80-ACCB-3C0C153C7486}">
    <text>This is listed by study site. Artibonite is 88.2% and Grand Anse is 96%</text>
  </threadedComment>
  <threadedComment ref="O21" dT="2020-08-31T20:53:48.97" personId="{80F7ABC1-1812-4BF0-ABA7-48093868895A}" id="{8CC9082C-DB6D-4D14-9844-D8C05B2268F1}">
    <text>This is listed by study site. Artibonite is 86.3% and Grand Anse is 95%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ubmed.ncbi.nlm.nih.gov/25778501/" TargetMode="External"/><Relationship Id="rId1" Type="http://schemas.openxmlformats.org/officeDocument/2006/relationships/hyperlink" Target="https://www.ajtmh.org/content/journals/10.4269/ajtmh.17-024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jtmh.org/content/journals/10.4269/ajtmh.17-024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05E0-AE26-439B-BB60-9BB39BD0D1CC}">
  <dimension ref="A1:Z9"/>
  <sheetViews>
    <sheetView workbookViewId="0">
      <selection activeCell="J2" sqref="J2"/>
    </sheetView>
  </sheetViews>
  <sheetFormatPr defaultRowHeight="15" x14ac:dyDescent="0.25"/>
  <cols>
    <col min="1" max="1" width="26.28515625" style="4" bestFit="1" customWidth="1"/>
    <col min="2" max="2" width="11.7109375" style="4" bestFit="1" customWidth="1"/>
    <col min="3" max="3" width="16.42578125" style="4" customWidth="1"/>
    <col min="4" max="4" width="15.140625" style="4" customWidth="1"/>
    <col min="5" max="5" width="22.7109375" style="4" bestFit="1" customWidth="1"/>
    <col min="6" max="6" width="22.7109375" style="4" customWidth="1"/>
    <col min="7" max="7" width="18.7109375" style="4" bestFit="1" customWidth="1"/>
    <col min="8" max="8" width="12.7109375" style="4" bestFit="1" customWidth="1"/>
    <col min="9" max="9" width="34.42578125" style="4" customWidth="1"/>
    <col min="10" max="10" width="19.85546875" style="4" customWidth="1"/>
    <col min="11" max="11" width="17.140625" style="4" customWidth="1"/>
    <col min="12" max="12" width="14" style="8" customWidth="1"/>
    <col min="13" max="13" width="15.140625" style="4" customWidth="1"/>
    <col min="14" max="14" width="12.140625" style="4" customWidth="1"/>
    <col min="15" max="15" width="13.5703125" style="8" customWidth="1"/>
    <col min="16" max="16" width="22.5703125" style="4" customWidth="1"/>
    <col min="17" max="17" width="17.85546875" style="8" customWidth="1"/>
    <col min="18" max="18" width="14" style="4" customWidth="1"/>
    <col min="19" max="19" width="14.42578125" style="4" customWidth="1"/>
    <col min="20" max="20" width="14.28515625" style="4" customWidth="1"/>
    <col min="21" max="21" width="17.140625" style="4" customWidth="1"/>
    <col min="22" max="22" width="17.42578125" style="8" customWidth="1"/>
    <col min="23" max="23" width="21.140625" style="4" bestFit="1" customWidth="1"/>
    <col min="24" max="24" width="17" style="4" customWidth="1"/>
    <col min="25" max="25" width="59.85546875" style="4" bestFit="1" customWidth="1"/>
    <col min="26" max="26" width="41.42578125" style="4" bestFit="1" customWidth="1"/>
    <col min="27" max="16384" width="9.140625" style="4"/>
  </cols>
  <sheetData>
    <row r="1" spans="1:26" s="11" customFormat="1" ht="75.75" x14ac:dyDescent="0.35">
      <c r="A1" s="9" t="s">
        <v>0</v>
      </c>
      <c r="B1" s="9" t="s">
        <v>1</v>
      </c>
      <c r="C1" s="9" t="s">
        <v>26</v>
      </c>
      <c r="D1" s="9" t="s">
        <v>27</v>
      </c>
      <c r="E1" s="9" t="s">
        <v>2</v>
      </c>
      <c r="F1" s="9" t="s">
        <v>31</v>
      </c>
      <c r="G1" s="9" t="s">
        <v>3</v>
      </c>
      <c r="H1" s="9" t="s">
        <v>4</v>
      </c>
      <c r="I1" s="9" t="s">
        <v>5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10" t="s">
        <v>14</v>
      </c>
      <c r="S1" s="10" t="s">
        <v>15</v>
      </c>
      <c r="T1" s="10" t="s">
        <v>16</v>
      </c>
      <c r="U1" s="10" t="s">
        <v>17</v>
      </c>
      <c r="V1" s="10" t="s">
        <v>18</v>
      </c>
      <c r="W1" s="9" t="s">
        <v>20</v>
      </c>
      <c r="X1" s="9" t="s">
        <v>19</v>
      </c>
      <c r="Y1" s="11" t="s">
        <v>21</v>
      </c>
      <c r="Z1" s="11" t="s">
        <v>28</v>
      </c>
    </row>
    <row r="2" spans="1:26" s="2" customFormat="1" ht="45" x14ac:dyDescent="0.25">
      <c r="A2" s="2" t="s">
        <v>24</v>
      </c>
      <c r="B2" s="2" t="s">
        <v>25</v>
      </c>
      <c r="C2" s="2" t="s">
        <v>30</v>
      </c>
      <c r="D2" s="2">
        <v>2017</v>
      </c>
      <c r="E2" s="2" t="s">
        <v>33</v>
      </c>
      <c r="F2" s="2" t="s">
        <v>32</v>
      </c>
      <c r="G2" s="2" t="s">
        <v>34</v>
      </c>
      <c r="H2" s="2" t="s">
        <v>35</v>
      </c>
      <c r="I2" s="2" t="s">
        <v>36</v>
      </c>
      <c r="J2" s="2">
        <v>607</v>
      </c>
      <c r="K2" s="2">
        <v>261</v>
      </c>
      <c r="L2" s="6">
        <f>ROUND(K2/J2, 2)</f>
        <v>0.43</v>
      </c>
      <c r="M2" s="2">
        <v>607</v>
      </c>
      <c r="N2" s="2">
        <v>247</v>
      </c>
      <c r="O2" s="6">
        <f>ROUND(N2/M2,2)</f>
        <v>0.41</v>
      </c>
      <c r="P2" s="2">
        <v>218</v>
      </c>
      <c r="Q2" s="6">
        <f>ROUND(P2/K2,2)</f>
        <v>0.84</v>
      </c>
      <c r="R2" s="2">
        <v>607</v>
      </c>
      <c r="S2" s="2">
        <v>179</v>
      </c>
      <c r="T2" s="2">
        <f>ROUND(S2/R2,2)</f>
        <v>0.28999999999999998</v>
      </c>
      <c r="U2" s="2">
        <v>159</v>
      </c>
      <c r="V2" s="6">
        <f>ROUND(U2/K2,2)</f>
        <v>0.61</v>
      </c>
      <c r="X2" s="2" t="s">
        <v>23</v>
      </c>
      <c r="Y2" s="3" t="s">
        <v>22</v>
      </c>
      <c r="Z2" s="3" t="s">
        <v>29</v>
      </c>
    </row>
    <row r="3" spans="1:26" x14ac:dyDescent="0.25">
      <c r="A3" s="2"/>
      <c r="H3" s="2"/>
      <c r="I3" s="2"/>
    </row>
    <row r="7" spans="1:26" x14ac:dyDescent="0.25">
      <c r="K7" s="5"/>
      <c r="L7" s="7"/>
    </row>
    <row r="8" spans="1:26" x14ac:dyDescent="0.25">
      <c r="K8" s="5"/>
      <c r="L8" s="7"/>
    </row>
    <row r="9" spans="1:26" x14ac:dyDescent="0.25">
      <c r="K9" s="5"/>
      <c r="L9" s="7"/>
    </row>
  </sheetData>
  <hyperlinks>
    <hyperlink ref="Y2" r:id="rId1" xr:uid="{BE21D0B4-1B54-424B-AD1D-1BCFADA63EF4}"/>
    <hyperlink ref="Z2" r:id="rId2" xr:uid="{6519F7A6-6E1E-4BD9-9CA4-545C699FB3E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400A-D6EE-42A4-A24A-41169B70039C}">
  <dimension ref="A1:M2"/>
  <sheetViews>
    <sheetView workbookViewId="0">
      <selection activeCell="J11" sqref="J11"/>
    </sheetView>
  </sheetViews>
  <sheetFormatPr defaultRowHeight="15" x14ac:dyDescent="0.25"/>
  <cols>
    <col min="1" max="1" width="18.42578125" customWidth="1"/>
    <col min="2" max="2" width="13.85546875" customWidth="1"/>
    <col min="3" max="3" width="16.28515625" customWidth="1"/>
    <col min="4" max="4" width="17.42578125" customWidth="1"/>
    <col min="5" max="5" width="15.42578125" customWidth="1"/>
    <col min="6" max="6" width="14.140625" customWidth="1"/>
    <col min="7" max="7" width="16.28515625" customWidth="1"/>
    <col min="9" max="10" width="21.5703125" customWidth="1"/>
    <col min="11" max="11" width="14.42578125" customWidth="1"/>
    <col min="12" max="12" width="22" customWidth="1"/>
    <col min="13" max="13" width="16.42578125" customWidth="1"/>
  </cols>
  <sheetData>
    <row r="1" spans="1:13" s="11" customFormat="1" ht="63" x14ac:dyDescent="0.35">
      <c r="A1" s="9" t="s">
        <v>0</v>
      </c>
      <c r="B1" s="9" t="s">
        <v>1</v>
      </c>
      <c r="C1" s="9" t="s">
        <v>26</v>
      </c>
      <c r="D1" s="9" t="s">
        <v>27</v>
      </c>
      <c r="E1" s="9" t="s">
        <v>2</v>
      </c>
      <c r="F1" s="9" t="s">
        <v>31</v>
      </c>
      <c r="G1" s="9" t="s">
        <v>3</v>
      </c>
      <c r="H1" s="9" t="s">
        <v>4</v>
      </c>
      <c r="I1" s="9" t="s">
        <v>5</v>
      </c>
      <c r="J1" s="9" t="s">
        <v>45</v>
      </c>
      <c r="K1" s="9" t="s">
        <v>19</v>
      </c>
      <c r="L1" s="11" t="s">
        <v>21</v>
      </c>
      <c r="M1" s="11" t="s">
        <v>28</v>
      </c>
    </row>
    <row r="2" spans="1:13" ht="75" x14ac:dyDescent="0.25">
      <c r="A2" s="2" t="s">
        <v>24</v>
      </c>
      <c r="B2" s="4" t="s">
        <v>37</v>
      </c>
      <c r="C2" s="4">
        <v>2015</v>
      </c>
      <c r="D2" s="4">
        <v>2017</v>
      </c>
      <c r="E2" s="4" t="s">
        <v>38</v>
      </c>
      <c r="F2" s="4" t="s">
        <v>39</v>
      </c>
      <c r="G2" s="4" t="s">
        <v>40</v>
      </c>
      <c r="H2" s="2" t="s">
        <v>35</v>
      </c>
      <c r="I2" s="2" t="s">
        <v>36</v>
      </c>
      <c r="J2" s="2" t="s">
        <v>46</v>
      </c>
      <c r="K2" s="2" t="s">
        <v>23</v>
      </c>
      <c r="L2" s="3" t="s">
        <v>22</v>
      </c>
      <c r="M2" s="3"/>
    </row>
  </sheetData>
  <hyperlinks>
    <hyperlink ref="L2" r:id="rId1" xr:uid="{AE55E342-3367-4CD4-A88E-A470E230FE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F9B5-5E59-49BB-8759-29AD8A8206D1}">
  <dimension ref="A1:C12"/>
  <sheetViews>
    <sheetView workbookViewId="0">
      <selection activeCell="D21" sqref="D21"/>
    </sheetView>
  </sheetViews>
  <sheetFormatPr defaultRowHeight="15" x14ac:dyDescent="0.25"/>
  <cols>
    <col min="2" max="2" width="17.85546875" bestFit="1" customWidth="1"/>
  </cols>
  <sheetData>
    <row r="1" spans="1:3" x14ac:dyDescent="0.25">
      <c r="A1" t="s">
        <v>41</v>
      </c>
      <c r="B1" t="s">
        <v>42</v>
      </c>
      <c r="C1" t="s">
        <v>47</v>
      </c>
    </row>
    <row r="2" spans="1:3" x14ac:dyDescent="0.25">
      <c r="B2" t="s">
        <v>43</v>
      </c>
      <c r="C2" t="s">
        <v>44</v>
      </c>
    </row>
    <row r="5" spans="1:3" x14ac:dyDescent="0.25">
      <c r="A5" t="s">
        <v>48</v>
      </c>
    </row>
    <row r="6" spans="1:3" x14ac:dyDescent="0.25">
      <c r="A6" t="s">
        <v>49</v>
      </c>
    </row>
    <row r="7" spans="1:3" x14ac:dyDescent="0.25">
      <c r="A7" t="s">
        <v>50</v>
      </c>
    </row>
    <row r="11" spans="1:3" x14ac:dyDescent="0.25">
      <c r="A11" s="1" t="s">
        <v>67</v>
      </c>
    </row>
    <row r="12" spans="1:3" x14ac:dyDescent="0.25">
      <c r="A12" s="12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1BE57-C548-463E-8A1C-C606D98FDEE7}">
  <dimension ref="A1:O32"/>
  <sheetViews>
    <sheetView zoomScale="85" zoomScaleNormal="85" workbookViewId="0">
      <pane ySplit="1" topLeftCell="A2" activePane="bottomLeft" state="frozen"/>
      <selection pane="bottomLeft" activeCell="E19" sqref="E19"/>
    </sheetView>
  </sheetViews>
  <sheetFormatPr defaultColWidth="18.5703125" defaultRowHeight="15" x14ac:dyDescent="0.25"/>
  <cols>
    <col min="1" max="1" width="3" bestFit="1" customWidth="1"/>
    <col min="2" max="2" width="39.140625" bestFit="1" customWidth="1"/>
    <col min="4" max="4" width="18.5703125" style="4"/>
  </cols>
  <sheetData>
    <row r="1" spans="1:15" ht="75" x14ac:dyDescent="0.3">
      <c r="B1" s="10" t="s">
        <v>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</v>
      </c>
      <c r="I1" s="10" t="s">
        <v>12</v>
      </c>
      <c r="J1" s="10" t="s">
        <v>13</v>
      </c>
      <c r="K1" s="10" t="s">
        <v>14</v>
      </c>
      <c r="L1" s="10" t="s">
        <v>15</v>
      </c>
      <c r="M1" s="10" t="s">
        <v>16</v>
      </c>
      <c r="N1" s="10" t="s">
        <v>17</v>
      </c>
      <c r="O1" s="10" t="s">
        <v>18</v>
      </c>
    </row>
    <row r="2" spans="1:15" x14ac:dyDescent="0.25">
      <c r="A2">
        <v>1</v>
      </c>
      <c r="B2" t="s">
        <v>51</v>
      </c>
      <c r="C2">
        <v>607</v>
      </c>
      <c r="D2" s="4">
        <v>261</v>
      </c>
      <c r="E2">
        <v>43</v>
      </c>
      <c r="F2">
        <v>607</v>
      </c>
      <c r="G2">
        <v>247</v>
      </c>
      <c r="H2">
        <v>40.69</v>
      </c>
      <c r="I2">
        <v>218</v>
      </c>
      <c r="J2">
        <v>83.52</v>
      </c>
      <c r="K2">
        <v>607</v>
      </c>
      <c r="L2">
        <v>179</v>
      </c>
      <c r="M2">
        <v>29.49</v>
      </c>
      <c r="N2">
        <v>159</v>
      </c>
      <c r="O2">
        <v>60.92</v>
      </c>
    </row>
    <row r="3" spans="1:15" x14ac:dyDescent="0.25">
      <c r="A3">
        <v>2</v>
      </c>
      <c r="B3" t="s">
        <v>52</v>
      </c>
      <c r="C3">
        <v>493</v>
      </c>
      <c r="D3" s="4">
        <v>9</v>
      </c>
      <c r="E3">
        <v>1.83</v>
      </c>
      <c r="F3">
        <v>493</v>
      </c>
      <c r="G3">
        <v>5</v>
      </c>
      <c r="H3">
        <v>1.01</v>
      </c>
      <c r="I3">
        <v>4</v>
      </c>
      <c r="J3">
        <v>44.44</v>
      </c>
      <c r="K3">
        <v>493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3</v>
      </c>
      <c r="B4" t="s">
        <v>53</v>
      </c>
      <c r="C4">
        <v>3798</v>
      </c>
      <c r="D4" s="4">
        <v>497</v>
      </c>
      <c r="E4">
        <v>13.09</v>
      </c>
      <c r="F4">
        <v>3798</v>
      </c>
      <c r="G4">
        <v>570</v>
      </c>
      <c r="H4">
        <v>15.01</v>
      </c>
      <c r="I4">
        <v>191</v>
      </c>
      <c r="J4">
        <v>38.43</v>
      </c>
      <c r="K4" t="s">
        <v>54</v>
      </c>
      <c r="L4" t="s">
        <v>54</v>
      </c>
      <c r="M4" t="s">
        <v>54</v>
      </c>
      <c r="N4" t="s">
        <v>54</v>
      </c>
      <c r="O4" t="s">
        <v>54</v>
      </c>
    </row>
    <row r="5" spans="1:15" x14ac:dyDescent="0.25">
      <c r="A5">
        <v>4</v>
      </c>
      <c r="B5" t="s">
        <v>55</v>
      </c>
      <c r="C5">
        <v>247</v>
      </c>
      <c r="D5" s="4">
        <v>135</v>
      </c>
      <c r="E5">
        <v>54.66</v>
      </c>
      <c r="F5">
        <v>247</v>
      </c>
      <c r="G5">
        <v>36</v>
      </c>
      <c r="H5">
        <v>14.57</v>
      </c>
      <c r="I5">
        <v>36</v>
      </c>
      <c r="J5">
        <v>26.67</v>
      </c>
      <c r="K5">
        <v>247</v>
      </c>
      <c r="L5">
        <v>20</v>
      </c>
      <c r="M5">
        <v>8.1</v>
      </c>
      <c r="N5">
        <v>20</v>
      </c>
      <c r="O5">
        <v>14.81</v>
      </c>
    </row>
    <row r="6" spans="1:15" x14ac:dyDescent="0.25">
      <c r="A6">
        <v>5</v>
      </c>
      <c r="B6" t="s">
        <v>56</v>
      </c>
      <c r="C6">
        <v>247</v>
      </c>
      <c r="D6" s="4">
        <v>70</v>
      </c>
      <c r="E6">
        <v>28.34</v>
      </c>
      <c r="F6">
        <v>247</v>
      </c>
      <c r="G6">
        <v>36</v>
      </c>
      <c r="H6">
        <v>14.57</v>
      </c>
      <c r="I6">
        <v>31</v>
      </c>
      <c r="J6">
        <v>44.29</v>
      </c>
      <c r="K6">
        <v>247</v>
      </c>
      <c r="L6">
        <v>18</v>
      </c>
      <c r="M6">
        <v>7.29</v>
      </c>
      <c r="N6">
        <v>18</v>
      </c>
      <c r="O6">
        <v>25.71</v>
      </c>
    </row>
    <row r="7" spans="1:15" x14ac:dyDescent="0.25">
      <c r="A7">
        <v>6</v>
      </c>
      <c r="B7" t="s">
        <v>57</v>
      </c>
      <c r="C7">
        <v>1509</v>
      </c>
      <c r="D7" s="4">
        <v>186</v>
      </c>
      <c r="E7">
        <v>12.33</v>
      </c>
      <c r="F7">
        <v>1509</v>
      </c>
      <c r="G7">
        <v>114</v>
      </c>
      <c r="H7">
        <v>7.55</v>
      </c>
      <c r="I7">
        <v>100</v>
      </c>
      <c r="J7">
        <v>53.76</v>
      </c>
      <c r="K7">
        <v>1509</v>
      </c>
      <c r="L7">
        <v>52</v>
      </c>
      <c r="M7">
        <v>3.45</v>
      </c>
      <c r="N7">
        <v>51</v>
      </c>
      <c r="O7">
        <v>27.42</v>
      </c>
    </row>
    <row r="8" spans="1:15" x14ac:dyDescent="0.25">
      <c r="A8">
        <v>7</v>
      </c>
      <c r="B8" t="s">
        <v>58</v>
      </c>
      <c r="C8">
        <v>1442</v>
      </c>
      <c r="D8" s="4">
        <v>183</v>
      </c>
      <c r="E8">
        <v>12.69</v>
      </c>
      <c r="F8">
        <v>1442</v>
      </c>
      <c r="G8">
        <v>75</v>
      </c>
      <c r="H8">
        <v>5.2</v>
      </c>
      <c r="I8">
        <v>67</v>
      </c>
      <c r="J8">
        <v>36.61</v>
      </c>
      <c r="K8">
        <v>1442</v>
      </c>
      <c r="L8">
        <v>32</v>
      </c>
      <c r="M8">
        <v>2.2200000000000002</v>
      </c>
      <c r="N8">
        <v>31</v>
      </c>
      <c r="O8">
        <v>16.940000000000001</v>
      </c>
    </row>
    <row r="9" spans="1:15" x14ac:dyDescent="0.25">
      <c r="A9">
        <v>8</v>
      </c>
      <c r="B9" t="s">
        <v>59</v>
      </c>
      <c r="C9">
        <v>4149</v>
      </c>
      <c r="D9" s="4">
        <v>148</v>
      </c>
      <c r="E9">
        <v>3.5670000000000002</v>
      </c>
      <c r="F9">
        <v>4149</v>
      </c>
      <c r="G9">
        <v>136</v>
      </c>
      <c r="H9">
        <v>3.278</v>
      </c>
      <c r="I9">
        <v>98</v>
      </c>
      <c r="J9">
        <v>66.2</v>
      </c>
      <c r="K9">
        <v>4149</v>
      </c>
      <c r="L9">
        <v>120</v>
      </c>
      <c r="M9">
        <v>2.89</v>
      </c>
      <c r="N9">
        <v>90</v>
      </c>
      <c r="O9">
        <v>60.81</v>
      </c>
    </row>
    <row r="10" spans="1:15" x14ac:dyDescent="0.25">
      <c r="A10">
        <v>9</v>
      </c>
      <c r="B10" t="s">
        <v>60</v>
      </c>
      <c r="C10">
        <v>247</v>
      </c>
      <c r="D10" s="4">
        <v>31</v>
      </c>
      <c r="E10">
        <v>12.551</v>
      </c>
      <c r="F10">
        <v>247</v>
      </c>
      <c r="G10">
        <v>30</v>
      </c>
      <c r="H10">
        <v>12.14574899</v>
      </c>
      <c r="I10">
        <v>24</v>
      </c>
      <c r="J10">
        <v>77.419354839999997</v>
      </c>
      <c r="K10">
        <v>247</v>
      </c>
      <c r="L10">
        <v>24</v>
      </c>
      <c r="M10">
        <v>9.7165991900000002</v>
      </c>
      <c r="N10">
        <v>20</v>
      </c>
      <c r="O10">
        <v>64.516129030000002</v>
      </c>
    </row>
    <row r="11" spans="1:15" x14ac:dyDescent="0.25">
      <c r="A11">
        <v>10</v>
      </c>
      <c r="B11" t="s">
        <v>61</v>
      </c>
      <c r="C11">
        <v>4146</v>
      </c>
      <c r="D11" s="4">
        <v>148</v>
      </c>
      <c r="E11">
        <v>3.5697057399999998</v>
      </c>
      <c r="F11">
        <v>4146</v>
      </c>
      <c r="G11">
        <v>125</v>
      </c>
      <c r="H11">
        <v>3.014954173</v>
      </c>
      <c r="I11">
        <v>39</v>
      </c>
      <c r="J11">
        <v>26.351351350000002</v>
      </c>
      <c r="K11">
        <v>4146</v>
      </c>
      <c r="L11">
        <v>101</v>
      </c>
      <c r="M11">
        <v>2.4360829719999999</v>
      </c>
      <c r="N11">
        <v>38</v>
      </c>
      <c r="O11">
        <v>25.675675680000001</v>
      </c>
    </row>
    <row r="12" spans="1:15" x14ac:dyDescent="0.25">
      <c r="A12">
        <v>11</v>
      </c>
      <c r="B12" t="s">
        <v>62</v>
      </c>
      <c r="C12">
        <v>205</v>
      </c>
      <c r="D12" s="4">
        <v>4</v>
      </c>
      <c r="E12">
        <v>1.951219512</v>
      </c>
      <c r="F12">
        <v>205</v>
      </c>
      <c r="G12">
        <v>6</v>
      </c>
      <c r="H12">
        <v>2.9268292680000001</v>
      </c>
      <c r="I12">
        <v>4</v>
      </c>
      <c r="J12">
        <v>100</v>
      </c>
      <c r="K12">
        <v>205</v>
      </c>
      <c r="L12">
        <v>5</v>
      </c>
      <c r="M12">
        <v>2.4390243900000002</v>
      </c>
      <c r="N12">
        <v>3</v>
      </c>
      <c r="O12">
        <v>75</v>
      </c>
    </row>
    <row r="13" spans="1:15" x14ac:dyDescent="0.25">
      <c r="A13">
        <v>12</v>
      </c>
      <c r="B13" t="s">
        <v>63</v>
      </c>
      <c r="C13">
        <v>562</v>
      </c>
      <c r="D13" s="4">
        <v>82</v>
      </c>
      <c r="E13">
        <v>14.590747329999999</v>
      </c>
      <c r="F13">
        <v>562</v>
      </c>
      <c r="G13">
        <v>41</v>
      </c>
      <c r="H13">
        <v>7.2953736649999996</v>
      </c>
      <c r="I13">
        <v>41</v>
      </c>
      <c r="J13">
        <v>50</v>
      </c>
      <c r="K13">
        <v>562</v>
      </c>
      <c r="L13">
        <v>17</v>
      </c>
      <c r="M13">
        <v>3.0249110319999999</v>
      </c>
      <c r="N13">
        <v>17</v>
      </c>
      <c r="O13">
        <v>20.731707320000002</v>
      </c>
    </row>
    <row r="14" spans="1:15" x14ac:dyDescent="0.25">
      <c r="A14">
        <v>13</v>
      </c>
      <c r="B14" t="s">
        <v>64</v>
      </c>
      <c r="C14">
        <v>1988</v>
      </c>
      <c r="D14" s="4">
        <v>192</v>
      </c>
      <c r="E14">
        <v>9.657947686</v>
      </c>
      <c r="F14">
        <v>1988</v>
      </c>
      <c r="G14">
        <v>78</v>
      </c>
      <c r="H14">
        <v>3.9235412470000002</v>
      </c>
      <c r="I14">
        <v>57</v>
      </c>
      <c r="J14">
        <v>29.6875</v>
      </c>
      <c r="K14" t="s">
        <v>54</v>
      </c>
      <c r="L14" t="s">
        <v>54</v>
      </c>
      <c r="M14" t="s">
        <v>54</v>
      </c>
      <c r="N14" t="s">
        <v>54</v>
      </c>
      <c r="O14" t="s">
        <v>54</v>
      </c>
    </row>
    <row r="15" spans="1:15" x14ac:dyDescent="0.25">
      <c r="A15">
        <v>14</v>
      </c>
      <c r="B15" t="s">
        <v>65</v>
      </c>
      <c r="C15" t="s">
        <v>54</v>
      </c>
      <c r="D15" s="4" t="s">
        <v>54</v>
      </c>
      <c r="E15" t="s">
        <v>54</v>
      </c>
      <c r="F15" t="s">
        <v>54</v>
      </c>
      <c r="G15" t="s">
        <v>54</v>
      </c>
      <c r="H15" t="s">
        <v>54</v>
      </c>
      <c r="I15" t="s">
        <v>54</v>
      </c>
      <c r="J15">
        <v>66.599999999999994</v>
      </c>
      <c r="K15" t="s">
        <v>54</v>
      </c>
      <c r="L15" t="s">
        <v>54</v>
      </c>
      <c r="M15" t="s">
        <v>54</v>
      </c>
      <c r="N15" t="s">
        <v>54</v>
      </c>
      <c r="O15" t="s">
        <v>54</v>
      </c>
    </row>
    <row r="16" spans="1:15" x14ac:dyDescent="0.25">
      <c r="A16">
        <v>15</v>
      </c>
      <c r="B16" t="s">
        <v>66</v>
      </c>
      <c r="C16">
        <v>1991</v>
      </c>
      <c r="D16" s="4">
        <v>65</v>
      </c>
      <c r="E16">
        <v>3.2646911099999998</v>
      </c>
      <c r="F16">
        <v>1991</v>
      </c>
      <c r="G16">
        <v>100</v>
      </c>
      <c r="H16">
        <v>5.0226017079999998</v>
      </c>
      <c r="I16">
        <v>36</v>
      </c>
      <c r="J16">
        <v>55.38461538</v>
      </c>
      <c r="K16">
        <v>1991</v>
      </c>
      <c r="L16">
        <v>73</v>
      </c>
      <c r="M16">
        <v>3.666499247</v>
      </c>
      <c r="N16">
        <v>28</v>
      </c>
      <c r="O16">
        <v>43.07692308</v>
      </c>
    </row>
    <row r="17" spans="1:15" s="13" customFormat="1" x14ac:dyDescent="0.25">
      <c r="D17" s="17"/>
    </row>
    <row r="18" spans="1:15" x14ac:dyDescent="0.25">
      <c r="B18" s="14" t="s">
        <v>69</v>
      </c>
      <c r="C18" s="14">
        <v>270</v>
      </c>
      <c r="D18" s="18">
        <v>158</v>
      </c>
      <c r="E18" s="14">
        <v>58.518518999999998</v>
      </c>
      <c r="F18" s="14">
        <v>270</v>
      </c>
      <c r="G18" s="15" t="s">
        <v>70</v>
      </c>
      <c r="H18" s="14">
        <v>12.22</v>
      </c>
      <c r="I18" s="14">
        <v>31</v>
      </c>
      <c r="J18" s="14">
        <v>19.600000000000001</v>
      </c>
      <c r="K18" s="14">
        <v>270</v>
      </c>
      <c r="L18" s="14">
        <v>41</v>
      </c>
      <c r="M18" s="14">
        <v>15.185185000000001</v>
      </c>
      <c r="N18" s="14">
        <v>36</v>
      </c>
      <c r="O18" s="14">
        <v>22.8</v>
      </c>
    </row>
    <row r="19" spans="1:15" x14ac:dyDescent="0.25">
      <c r="B19" s="14" t="s">
        <v>71</v>
      </c>
      <c r="C19" s="14">
        <v>678</v>
      </c>
      <c r="D19" s="18">
        <v>26</v>
      </c>
      <c r="E19" s="14">
        <v>3.8</v>
      </c>
      <c r="F19" s="14">
        <v>678</v>
      </c>
      <c r="G19" s="14">
        <v>35</v>
      </c>
      <c r="H19" s="14">
        <v>5.162242</v>
      </c>
      <c r="I19" s="14">
        <v>14</v>
      </c>
      <c r="J19" s="14">
        <v>53.8</v>
      </c>
      <c r="K19" s="14">
        <v>678</v>
      </c>
      <c r="L19" s="14">
        <v>24</v>
      </c>
      <c r="M19" s="14">
        <v>3.5398230000000002</v>
      </c>
      <c r="N19" s="14">
        <v>12</v>
      </c>
      <c r="O19" s="14">
        <v>46.2</v>
      </c>
    </row>
    <row r="20" spans="1:15" x14ac:dyDescent="0.25">
      <c r="B20" s="14" t="s">
        <v>72</v>
      </c>
      <c r="C20" s="14">
        <v>2051</v>
      </c>
      <c r="D20" s="18">
        <v>10</v>
      </c>
      <c r="E20" s="14">
        <v>0.5</v>
      </c>
      <c r="F20" s="14">
        <v>2051</v>
      </c>
      <c r="G20" s="14">
        <v>10</v>
      </c>
      <c r="H20" s="14">
        <v>0.5</v>
      </c>
      <c r="I20" s="14">
        <v>6</v>
      </c>
      <c r="J20" s="14">
        <v>60</v>
      </c>
      <c r="K20" s="14">
        <v>2051</v>
      </c>
      <c r="L20" s="14">
        <v>10</v>
      </c>
      <c r="M20" s="14">
        <v>0.5</v>
      </c>
      <c r="N20" s="14">
        <v>6</v>
      </c>
      <c r="O20" s="14">
        <v>60</v>
      </c>
    </row>
    <row r="21" spans="1:15" x14ac:dyDescent="0.25">
      <c r="B21" s="14" t="s">
        <v>73</v>
      </c>
      <c r="C21" s="16">
        <v>32506</v>
      </c>
      <c r="D21" s="19"/>
      <c r="E21" s="15"/>
      <c r="F21" s="14">
        <v>32506</v>
      </c>
      <c r="G21" s="14">
        <v>564</v>
      </c>
      <c r="H21" s="14">
        <v>1.7350639999999999</v>
      </c>
      <c r="I21" s="15"/>
      <c r="K21" s="14">
        <v>32506</v>
      </c>
      <c r="L21" s="14">
        <v>510</v>
      </c>
      <c r="M21" s="14">
        <v>1.5689409999999999</v>
      </c>
      <c r="N21" s="15"/>
    </row>
    <row r="22" spans="1:15" x14ac:dyDescent="0.25">
      <c r="B22" s="16" t="s">
        <v>74</v>
      </c>
    </row>
    <row r="23" spans="1:15" x14ac:dyDescent="0.25">
      <c r="B23" s="16" t="s">
        <v>75</v>
      </c>
    </row>
    <row r="24" spans="1:15" s="23" customFormat="1" x14ac:dyDescent="0.25">
      <c r="B24" s="22" t="s">
        <v>76</v>
      </c>
      <c r="C24" s="23">
        <v>50</v>
      </c>
      <c r="D24" s="24">
        <v>42</v>
      </c>
      <c r="E24" s="23">
        <v>84</v>
      </c>
      <c r="F24" s="23">
        <v>49</v>
      </c>
      <c r="G24" s="23">
        <v>38</v>
      </c>
      <c r="H24" s="23">
        <v>76</v>
      </c>
      <c r="I24" s="23">
        <v>33</v>
      </c>
      <c r="J24" s="23">
        <v>71.400000000000006</v>
      </c>
      <c r="K24" s="23">
        <v>50</v>
      </c>
      <c r="L24" s="23">
        <v>25</v>
      </c>
      <c r="M24" s="23">
        <v>50</v>
      </c>
      <c r="N24" s="23">
        <v>23</v>
      </c>
    </row>
    <row r="25" spans="1:15" ht="30" x14ac:dyDescent="0.25">
      <c r="B25" s="14" t="s">
        <v>77</v>
      </c>
      <c r="C25">
        <v>858</v>
      </c>
      <c r="D25" s="4" t="s">
        <v>78</v>
      </c>
      <c r="E25" t="s">
        <v>79</v>
      </c>
      <c r="F25">
        <v>858</v>
      </c>
      <c r="G25">
        <v>26</v>
      </c>
      <c r="H25">
        <v>3.03</v>
      </c>
      <c r="I25">
        <v>25</v>
      </c>
      <c r="J25">
        <v>64.099999999999994</v>
      </c>
      <c r="K25">
        <v>858</v>
      </c>
      <c r="L25">
        <v>21</v>
      </c>
      <c r="M25">
        <v>2.4475519999999999</v>
      </c>
      <c r="N25">
        <v>21</v>
      </c>
      <c r="O25">
        <v>53.8</v>
      </c>
    </row>
    <row r="28" spans="1:15" x14ac:dyDescent="0.25">
      <c r="B28" s="14" t="s">
        <v>76</v>
      </c>
      <c r="C28">
        <v>50</v>
      </c>
      <c r="D28" s="4">
        <v>40.6</v>
      </c>
      <c r="E28">
        <v>0.81200000000000006</v>
      </c>
      <c r="F28">
        <v>50</v>
      </c>
      <c r="G28">
        <v>36.119999999999997</v>
      </c>
      <c r="H28">
        <f>G28/F28*100</f>
        <v>72.239999999999995</v>
      </c>
      <c r="I28">
        <v>30.6</v>
      </c>
      <c r="J28">
        <f>I28/D28*100</f>
        <v>75.369458128078819</v>
      </c>
      <c r="K28">
        <v>1705</v>
      </c>
      <c r="L28">
        <v>629</v>
      </c>
      <c r="M28">
        <f>L28/K28*100</f>
        <v>36.89149560117302</v>
      </c>
      <c r="N28">
        <v>14.98</v>
      </c>
      <c r="O28">
        <f>N28/D28*100</f>
        <v>36.896551724137936</v>
      </c>
    </row>
    <row r="30" spans="1:15" s="39" customFormat="1" x14ac:dyDescent="0.25">
      <c r="B30" s="39" t="s">
        <v>98</v>
      </c>
      <c r="D30" s="40"/>
    </row>
    <row r="31" spans="1:15" s="39" customFormat="1" x14ac:dyDescent="0.25">
      <c r="A31" s="39">
        <v>13</v>
      </c>
      <c r="B31" s="39" t="s">
        <v>64</v>
      </c>
      <c r="C31" s="39">
        <v>1988</v>
      </c>
      <c r="D31" s="40">
        <v>192</v>
      </c>
      <c r="E31" s="39">
        <v>9.657947686</v>
      </c>
      <c r="F31" s="39">
        <v>1988</v>
      </c>
      <c r="G31" s="39">
        <v>78</v>
      </c>
      <c r="H31" s="39">
        <v>3.9235412470000002</v>
      </c>
      <c r="I31" s="39">
        <v>57</v>
      </c>
      <c r="J31" s="39">
        <f>I31/D31*100</f>
        <v>29.6875</v>
      </c>
      <c r="K31" s="39" t="s">
        <v>54</v>
      </c>
      <c r="L31" s="39" t="s">
        <v>54</v>
      </c>
      <c r="M31" s="39" t="s">
        <v>54</v>
      </c>
      <c r="N31" s="39" t="s">
        <v>54</v>
      </c>
      <c r="O31" s="39" t="s">
        <v>54</v>
      </c>
    </row>
    <row r="32" spans="1:15" s="39" customFormat="1" x14ac:dyDescent="0.25">
      <c r="A32" s="39">
        <v>10</v>
      </c>
      <c r="B32" s="39" t="s">
        <v>61</v>
      </c>
      <c r="C32" s="39">
        <v>4146</v>
      </c>
      <c r="D32" s="40">
        <v>148</v>
      </c>
      <c r="E32" s="39">
        <v>3.5697057399999998</v>
      </c>
      <c r="F32" s="39">
        <v>4146</v>
      </c>
      <c r="G32" s="39">
        <v>125</v>
      </c>
      <c r="H32" s="39">
        <v>3.014954173</v>
      </c>
      <c r="I32" s="39">
        <v>39</v>
      </c>
      <c r="J32" s="39">
        <v>26.351351350000002</v>
      </c>
      <c r="K32" s="39">
        <v>4146</v>
      </c>
      <c r="L32" s="39">
        <v>101</v>
      </c>
      <c r="M32" s="39">
        <v>2.4360829719999999</v>
      </c>
      <c r="N32" s="39">
        <v>38</v>
      </c>
      <c r="O32" s="39">
        <v>25.675675680000001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0A844-E58C-4917-AAE5-0ADF0990DF8F}">
  <dimension ref="B1:O21"/>
  <sheetViews>
    <sheetView tabSelected="1" zoomScale="97" zoomScaleNormal="70" workbookViewId="0">
      <selection activeCell="A21" sqref="A21"/>
    </sheetView>
  </sheetViews>
  <sheetFormatPr defaultColWidth="43.7109375" defaultRowHeight="15" x14ac:dyDescent="0.25"/>
  <cols>
    <col min="1" max="1" width="5.7109375" customWidth="1"/>
    <col min="2" max="2" width="65.28515625" bestFit="1" customWidth="1"/>
  </cols>
  <sheetData>
    <row r="1" spans="2:15" ht="37.5" x14ac:dyDescent="0.3">
      <c r="B1" s="10" t="s">
        <v>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</v>
      </c>
      <c r="I1" s="10" t="s">
        <v>12</v>
      </c>
      <c r="J1" s="10" t="s">
        <v>13</v>
      </c>
      <c r="K1" s="10" t="s">
        <v>14</v>
      </c>
      <c r="L1" s="10" t="s">
        <v>15</v>
      </c>
      <c r="M1" s="10" t="s">
        <v>16</v>
      </c>
      <c r="N1" s="10" t="s">
        <v>17</v>
      </c>
      <c r="O1" s="10" t="s">
        <v>18</v>
      </c>
    </row>
    <row r="2" spans="2:15" x14ac:dyDescent="0.25">
      <c r="B2" t="s">
        <v>99</v>
      </c>
      <c r="C2">
        <v>607</v>
      </c>
      <c r="D2" s="4">
        <v>261</v>
      </c>
      <c r="E2">
        <v>43</v>
      </c>
      <c r="F2">
        <v>607</v>
      </c>
      <c r="G2">
        <v>247</v>
      </c>
      <c r="H2">
        <v>40.69</v>
      </c>
      <c r="I2">
        <v>218</v>
      </c>
      <c r="J2">
        <f t="shared" ref="J2:J11" si="0">I2/D2*100</f>
        <v>83.524904214559399</v>
      </c>
      <c r="K2">
        <v>607</v>
      </c>
      <c r="L2">
        <v>179</v>
      </c>
      <c r="M2">
        <v>29.49</v>
      </c>
      <c r="N2">
        <v>159</v>
      </c>
      <c r="O2">
        <v>60.92</v>
      </c>
    </row>
    <row r="3" spans="2:15" x14ac:dyDescent="0.25">
      <c r="B3" t="s">
        <v>100</v>
      </c>
      <c r="C3">
        <v>493</v>
      </c>
      <c r="D3" s="4">
        <v>9</v>
      </c>
      <c r="E3">
        <v>1.83</v>
      </c>
      <c r="F3">
        <v>493</v>
      </c>
      <c r="G3">
        <v>5</v>
      </c>
      <c r="H3">
        <v>1.01</v>
      </c>
      <c r="I3">
        <v>4</v>
      </c>
      <c r="J3">
        <f t="shared" si="0"/>
        <v>44.444444444444443</v>
      </c>
      <c r="K3">
        <v>493</v>
      </c>
      <c r="L3">
        <v>0</v>
      </c>
      <c r="M3">
        <v>0</v>
      </c>
      <c r="N3">
        <v>0</v>
      </c>
      <c r="O3">
        <v>0</v>
      </c>
    </row>
    <row r="4" spans="2:15" x14ac:dyDescent="0.25">
      <c r="B4" t="s">
        <v>101</v>
      </c>
      <c r="C4">
        <v>3798</v>
      </c>
      <c r="D4" s="4">
        <v>497</v>
      </c>
      <c r="E4">
        <v>13.09</v>
      </c>
      <c r="F4">
        <v>3798</v>
      </c>
      <c r="G4">
        <v>570</v>
      </c>
      <c r="H4">
        <v>15.01</v>
      </c>
      <c r="I4">
        <v>191</v>
      </c>
      <c r="J4">
        <f t="shared" si="0"/>
        <v>38.430583501006041</v>
      </c>
      <c r="K4" t="s">
        <v>54</v>
      </c>
      <c r="L4" t="s">
        <v>54</v>
      </c>
      <c r="M4" t="s">
        <v>54</v>
      </c>
      <c r="N4" t="s">
        <v>54</v>
      </c>
      <c r="O4" t="s">
        <v>54</v>
      </c>
    </row>
    <row r="5" spans="2:15" x14ac:dyDescent="0.25">
      <c r="B5" t="s">
        <v>102</v>
      </c>
      <c r="C5">
        <v>247</v>
      </c>
      <c r="D5" s="4">
        <v>135</v>
      </c>
      <c r="E5">
        <v>54.66</v>
      </c>
      <c r="F5">
        <v>247</v>
      </c>
      <c r="G5">
        <v>36</v>
      </c>
      <c r="H5">
        <v>14.57</v>
      </c>
      <c r="I5">
        <v>36</v>
      </c>
      <c r="J5">
        <f t="shared" si="0"/>
        <v>26.666666666666668</v>
      </c>
      <c r="K5">
        <v>247</v>
      </c>
      <c r="L5">
        <v>20</v>
      </c>
      <c r="M5">
        <v>8.1</v>
      </c>
      <c r="N5">
        <v>20</v>
      </c>
      <c r="O5">
        <v>14.81</v>
      </c>
    </row>
    <row r="6" spans="2:15" x14ac:dyDescent="0.25">
      <c r="B6" t="s">
        <v>103</v>
      </c>
      <c r="C6">
        <v>247</v>
      </c>
      <c r="D6" s="4">
        <v>70</v>
      </c>
      <c r="E6">
        <v>28.34</v>
      </c>
      <c r="F6">
        <v>247</v>
      </c>
      <c r="G6">
        <v>36</v>
      </c>
      <c r="H6">
        <v>14.57</v>
      </c>
      <c r="I6">
        <v>31</v>
      </c>
      <c r="J6">
        <f t="shared" si="0"/>
        <v>44.285714285714285</v>
      </c>
      <c r="K6">
        <v>247</v>
      </c>
      <c r="L6">
        <v>18</v>
      </c>
      <c r="M6">
        <v>7.29</v>
      </c>
      <c r="N6">
        <v>18</v>
      </c>
      <c r="O6">
        <v>25.71</v>
      </c>
    </row>
    <row r="7" spans="2:15" x14ac:dyDescent="0.25">
      <c r="B7" t="s">
        <v>106</v>
      </c>
      <c r="C7">
        <v>1509</v>
      </c>
      <c r="D7" s="4">
        <v>186</v>
      </c>
      <c r="E7">
        <v>12.33</v>
      </c>
      <c r="F7">
        <v>1509</v>
      </c>
      <c r="G7">
        <v>114</v>
      </c>
      <c r="H7">
        <v>7.55</v>
      </c>
      <c r="I7">
        <v>100</v>
      </c>
      <c r="J7">
        <f t="shared" si="0"/>
        <v>53.763440860215049</v>
      </c>
      <c r="K7">
        <v>1509</v>
      </c>
      <c r="L7">
        <v>52</v>
      </c>
      <c r="M7">
        <v>3.45</v>
      </c>
      <c r="N7">
        <v>51</v>
      </c>
      <c r="O7">
        <v>27.42</v>
      </c>
    </row>
    <row r="8" spans="2:15" x14ac:dyDescent="0.25">
      <c r="B8" t="s">
        <v>107</v>
      </c>
      <c r="C8">
        <v>1442</v>
      </c>
      <c r="D8" s="4">
        <v>183</v>
      </c>
      <c r="E8">
        <v>12.69</v>
      </c>
      <c r="F8">
        <v>1442</v>
      </c>
      <c r="G8">
        <v>75</v>
      </c>
      <c r="H8">
        <v>5.2</v>
      </c>
      <c r="I8">
        <v>67</v>
      </c>
      <c r="J8">
        <f t="shared" si="0"/>
        <v>36.612021857923501</v>
      </c>
      <c r="K8">
        <v>1442</v>
      </c>
      <c r="L8">
        <v>32</v>
      </c>
      <c r="M8">
        <v>2.2200000000000002</v>
      </c>
      <c r="N8">
        <v>31</v>
      </c>
      <c r="O8">
        <v>16.940000000000001</v>
      </c>
    </row>
    <row r="9" spans="2:15" s="20" customFormat="1" x14ac:dyDescent="0.25">
      <c r="B9" s="20" t="s">
        <v>104</v>
      </c>
      <c r="C9" s="20">
        <v>4396</v>
      </c>
      <c r="D9" s="21">
        <v>179</v>
      </c>
      <c r="E9" s="20">
        <f>D9/C9*100</f>
        <v>4.0718835304822569</v>
      </c>
      <c r="F9" s="20">
        <v>4396</v>
      </c>
      <c r="G9" s="20">
        <v>166</v>
      </c>
      <c r="H9" s="20">
        <f>G9/F9*100</f>
        <v>3.7761601455868972</v>
      </c>
      <c r="I9" s="20">
        <v>122</v>
      </c>
      <c r="J9" s="20">
        <f t="shared" si="0"/>
        <v>68.156424581005581</v>
      </c>
      <c r="K9" s="20">
        <v>4396</v>
      </c>
      <c r="L9" s="20">
        <v>144</v>
      </c>
      <c r="M9" s="20">
        <f>L9/K9*100</f>
        <v>3.2757051865332123</v>
      </c>
      <c r="N9" s="20">
        <v>110</v>
      </c>
      <c r="O9" s="20">
        <f>N9/D9*100</f>
        <v>61.452513966480446</v>
      </c>
    </row>
    <row r="10" spans="2:15" x14ac:dyDescent="0.25">
      <c r="B10" t="s">
        <v>108</v>
      </c>
      <c r="C10">
        <v>205</v>
      </c>
      <c r="D10" s="4">
        <v>4</v>
      </c>
      <c r="E10">
        <v>1.951219512</v>
      </c>
      <c r="F10">
        <v>205</v>
      </c>
      <c r="G10">
        <v>6</v>
      </c>
      <c r="H10">
        <v>2.9268292680000001</v>
      </c>
      <c r="I10">
        <v>4</v>
      </c>
      <c r="J10">
        <f t="shared" si="0"/>
        <v>100</v>
      </c>
      <c r="K10">
        <v>205</v>
      </c>
      <c r="L10">
        <v>5</v>
      </c>
      <c r="M10">
        <v>2.4390243900000002</v>
      </c>
      <c r="N10">
        <v>3</v>
      </c>
      <c r="O10">
        <v>75</v>
      </c>
    </row>
    <row r="11" spans="2:15" s="20" customFormat="1" x14ac:dyDescent="0.25">
      <c r="B11" s="20" t="s">
        <v>105</v>
      </c>
      <c r="C11" s="20">
        <v>523</v>
      </c>
      <c r="D11" s="21">
        <v>82</v>
      </c>
      <c r="E11" s="20">
        <f>D11/C11*100</f>
        <v>15.678776290630974</v>
      </c>
      <c r="F11" s="20">
        <v>562</v>
      </c>
      <c r="G11" s="20">
        <v>48</v>
      </c>
      <c r="H11" s="20">
        <f>G11/F11*100</f>
        <v>8.5409252669039155</v>
      </c>
      <c r="I11" s="20">
        <v>41</v>
      </c>
      <c r="J11" s="20">
        <f t="shared" si="0"/>
        <v>50</v>
      </c>
      <c r="K11" s="20">
        <v>562</v>
      </c>
      <c r="L11" s="20">
        <v>20</v>
      </c>
      <c r="M11" s="20">
        <f>L11/K11*100</f>
        <v>3.5587188612099649</v>
      </c>
      <c r="N11" s="20">
        <v>17</v>
      </c>
      <c r="O11" s="20">
        <v>20.731707320000002</v>
      </c>
    </row>
    <row r="12" spans="2:15" x14ac:dyDescent="0.25">
      <c r="B12" s="14" t="s">
        <v>111</v>
      </c>
      <c r="C12" s="14">
        <v>2051</v>
      </c>
      <c r="D12" s="18">
        <v>10</v>
      </c>
      <c r="E12" s="14">
        <f>D12/C12*100</f>
        <v>0.48756704046806437</v>
      </c>
      <c r="F12" s="14">
        <v>2051</v>
      </c>
      <c r="G12" s="14">
        <v>10</v>
      </c>
      <c r="H12" s="14">
        <v>0.5</v>
      </c>
      <c r="I12" s="14">
        <v>6</v>
      </c>
      <c r="J12" s="14">
        <v>60</v>
      </c>
      <c r="K12" s="14">
        <v>2051</v>
      </c>
      <c r="L12" s="14">
        <v>10</v>
      </c>
      <c r="M12" s="14">
        <v>0.5</v>
      </c>
      <c r="N12" s="14">
        <v>6</v>
      </c>
      <c r="O12" s="14">
        <v>60</v>
      </c>
    </row>
    <row r="13" spans="2:15" x14ac:dyDescent="0.25">
      <c r="B13" s="14" t="s">
        <v>109</v>
      </c>
      <c r="C13" s="14">
        <v>678</v>
      </c>
      <c r="D13" s="18">
        <v>26</v>
      </c>
      <c r="E13" s="14">
        <v>3.8</v>
      </c>
      <c r="F13" s="14">
        <v>678</v>
      </c>
      <c r="G13" s="14">
        <v>35</v>
      </c>
      <c r="H13" s="14">
        <v>5.162242</v>
      </c>
      <c r="I13" s="14">
        <v>14</v>
      </c>
      <c r="J13" s="14">
        <v>53.8</v>
      </c>
      <c r="K13" s="14">
        <v>678</v>
      </c>
      <c r="L13" s="14">
        <v>24</v>
      </c>
      <c r="M13" s="14">
        <v>3.5398230000000002</v>
      </c>
      <c r="N13" s="14">
        <v>12</v>
      </c>
      <c r="O13" s="14">
        <v>46.2</v>
      </c>
    </row>
    <row r="14" spans="2:15" x14ac:dyDescent="0.25">
      <c r="B14" s="14" t="s">
        <v>110</v>
      </c>
      <c r="C14" s="14"/>
      <c r="D14" s="18"/>
      <c r="E14" s="14">
        <v>1</v>
      </c>
      <c r="F14" s="14">
        <v>21517</v>
      </c>
      <c r="G14" s="14">
        <v>160</v>
      </c>
      <c r="H14" s="14">
        <f>G14/F14*100</f>
        <v>0.74359808523493054</v>
      </c>
      <c r="I14" s="14"/>
      <c r="J14" s="14"/>
      <c r="K14" s="14">
        <v>21517</v>
      </c>
      <c r="L14" s="14">
        <v>125</v>
      </c>
      <c r="M14" s="14">
        <f>L14/K14*100</f>
        <v>0.58093600408978951</v>
      </c>
      <c r="N14" s="14"/>
      <c r="O14" s="14"/>
    </row>
    <row r="15" spans="2:15" s="34" customFormat="1" x14ac:dyDescent="0.25">
      <c r="B15" s="14" t="s">
        <v>112</v>
      </c>
      <c r="C15" s="35"/>
      <c r="D15" s="36"/>
      <c r="E15" s="35">
        <v>1</v>
      </c>
      <c r="F15" s="35">
        <v>6386</v>
      </c>
      <c r="G15" s="35">
        <v>101</v>
      </c>
      <c r="H15" s="35">
        <f>G15/F15*100</f>
        <v>1.5815847165674912</v>
      </c>
      <c r="I15" s="35"/>
      <c r="J15" s="35"/>
      <c r="K15" s="35">
        <v>6386</v>
      </c>
      <c r="L15" s="35">
        <v>95</v>
      </c>
      <c r="M15" s="35">
        <f>L15/K15*100</f>
        <v>1.4876291888506108</v>
      </c>
      <c r="N15" s="35"/>
      <c r="O15" s="35"/>
    </row>
    <row r="16" spans="2:15" x14ac:dyDescent="0.25">
      <c r="B16" s="14" t="s">
        <v>113</v>
      </c>
      <c r="C16">
        <v>50</v>
      </c>
      <c r="D16" s="4">
        <v>40.6</v>
      </c>
      <c r="E16">
        <f>0.812*100</f>
        <v>81.2</v>
      </c>
      <c r="F16">
        <v>50</v>
      </c>
      <c r="G16">
        <v>36.119999999999997</v>
      </c>
      <c r="H16">
        <f>G16/F16*100</f>
        <v>72.239999999999995</v>
      </c>
      <c r="I16">
        <v>30.6</v>
      </c>
      <c r="J16">
        <f>I16/D16*100</f>
        <v>75.369458128078819</v>
      </c>
      <c r="K16">
        <v>1705</v>
      </c>
      <c r="L16">
        <v>629</v>
      </c>
      <c r="M16">
        <f>L16/K16*100</f>
        <v>36.89149560117302</v>
      </c>
      <c r="N16">
        <v>14.98</v>
      </c>
      <c r="O16">
        <f>N16/D16*100</f>
        <v>36.896551724137936</v>
      </c>
    </row>
    <row r="17" spans="2:15" s="37" customFormat="1" x14ac:dyDescent="0.25">
      <c r="B17" s="37" t="s">
        <v>114</v>
      </c>
      <c r="C17" s="37">
        <v>1991</v>
      </c>
      <c r="D17" s="38">
        <v>65</v>
      </c>
      <c r="E17" s="37">
        <f>D17/C17*100</f>
        <v>3.2646911099949771</v>
      </c>
      <c r="F17" s="37">
        <v>1991</v>
      </c>
      <c r="G17" s="37">
        <v>100</v>
      </c>
      <c r="H17" s="37">
        <v>5.0226017079999998</v>
      </c>
      <c r="I17" s="37">
        <v>36</v>
      </c>
      <c r="J17" s="37">
        <f t="shared" ref="J17" si="1">I17/D17*100</f>
        <v>55.384615384615387</v>
      </c>
      <c r="K17" s="37">
        <v>1991</v>
      </c>
      <c r="L17" s="37">
        <v>73</v>
      </c>
      <c r="M17" s="37">
        <v>3.666499247</v>
      </c>
      <c r="N17" s="37">
        <v>28</v>
      </c>
      <c r="O17" s="37">
        <v>43.07692308</v>
      </c>
    </row>
    <row r="18" spans="2:15" x14ac:dyDescent="0.25">
      <c r="B18" t="s">
        <v>115</v>
      </c>
      <c r="C18">
        <v>2008</v>
      </c>
      <c r="D18" s="4">
        <v>38</v>
      </c>
      <c r="E18">
        <f>D18/C18*100</f>
        <v>1.8924302788844622</v>
      </c>
      <c r="F18">
        <v>2008</v>
      </c>
      <c r="G18">
        <v>27</v>
      </c>
      <c r="H18">
        <f>G18/F18*100</f>
        <v>1.344621513944223</v>
      </c>
      <c r="I18">
        <v>25</v>
      </c>
      <c r="J18">
        <f>I18/D18*100</f>
        <v>65.789473684210535</v>
      </c>
      <c r="K18" t="s">
        <v>54</v>
      </c>
      <c r="L18" t="s">
        <v>54</v>
      </c>
      <c r="M18" t="s">
        <v>54</v>
      </c>
      <c r="N18" t="s">
        <v>54</v>
      </c>
      <c r="O18" t="s">
        <v>54</v>
      </c>
    </row>
    <row r="19" spans="2:15" x14ac:dyDescent="0.25">
      <c r="B19" s="14" t="s">
        <v>116</v>
      </c>
      <c r="C19" s="14">
        <v>11771</v>
      </c>
      <c r="D19" s="18">
        <v>63</v>
      </c>
      <c r="E19" s="14">
        <f>D19/C19*100</f>
        <v>0.53521366069153009</v>
      </c>
      <c r="F19" s="14">
        <v>11771</v>
      </c>
      <c r="G19" s="14">
        <v>66</v>
      </c>
      <c r="H19" s="14">
        <f>G19/F19*100</f>
        <v>0.56070002548636477</v>
      </c>
      <c r="I19" s="14">
        <v>43</v>
      </c>
      <c r="J19" s="14">
        <f>I19/D19*100</f>
        <v>68.253968253968253</v>
      </c>
      <c r="K19" t="s">
        <v>54</v>
      </c>
      <c r="L19" t="s">
        <v>54</v>
      </c>
      <c r="M19" t="s">
        <v>54</v>
      </c>
      <c r="N19" t="s">
        <v>54</v>
      </c>
      <c r="O19" t="s">
        <v>54</v>
      </c>
    </row>
    <row r="20" spans="2:15" x14ac:dyDescent="0.25">
      <c r="B20" s="14" t="s">
        <v>117</v>
      </c>
      <c r="C20" s="14">
        <v>397</v>
      </c>
      <c r="D20" s="18">
        <v>175</v>
      </c>
      <c r="E20">
        <f>D20/C20*100</f>
        <v>44.080604534005033</v>
      </c>
      <c r="F20" s="14">
        <v>397</v>
      </c>
      <c r="G20" s="14">
        <v>132</v>
      </c>
      <c r="H20" s="14">
        <f>G20/F20*100</f>
        <v>33.249370277078086</v>
      </c>
      <c r="I20">
        <f>117</f>
        <v>117</v>
      </c>
      <c r="J20" s="14">
        <f>I20/(117+58)*100</f>
        <v>66.857142857142861</v>
      </c>
      <c r="K20" s="14">
        <v>397</v>
      </c>
      <c r="L20" s="14">
        <v>110</v>
      </c>
      <c r="M20">
        <f>L20/K20*100</f>
        <v>27.70780856423174</v>
      </c>
      <c r="N20">
        <v>99</v>
      </c>
      <c r="O20">
        <f>99/(99+76)*100</f>
        <v>56.571428571428569</v>
      </c>
    </row>
    <row r="21" spans="2:15" x14ac:dyDescent="0.25">
      <c r="B21" s="14" t="s">
        <v>118</v>
      </c>
      <c r="C21" s="14">
        <v>740</v>
      </c>
      <c r="D21" s="18">
        <v>302</v>
      </c>
      <c r="E21">
        <f>D21/C21*100</f>
        <v>40.810810810810807</v>
      </c>
      <c r="F21" s="14">
        <v>738</v>
      </c>
      <c r="G21" s="14">
        <v>231</v>
      </c>
      <c r="H21" s="14">
        <f>G21/F21*100</f>
        <v>31.300813008130078</v>
      </c>
      <c r="I21" s="14">
        <v>220</v>
      </c>
      <c r="J21" s="14">
        <f>220/302*100</f>
        <v>72.847682119205288</v>
      </c>
      <c r="K21" s="14">
        <v>740</v>
      </c>
      <c r="L21" s="14">
        <v>228</v>
      </c>
      <c r="M21">
        <f>L21/K21*100</f>
        <v>30.810810810810814</v>
      </c>
      <c r="N21">
        <v>197</v>
      </c>
      <c r="O21">
        <f>(197/301)*100</f>
        <v>65.448504983388702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6157-1F58-42BF-A860-C81263E2501D}">
  <dimension ref="B1:O9"/>
  <sheetViews>
    <sheetView workbookViewId="0">
      <selection activeCell="C17" sqref="C17"/>
    </sheetView>
  </sheetViews>
  <sheetFormatPr defaultColWidth="55" defaultRowHeight="15" x14ac:dyDescent="0.25"/>
  <cols>
    <col min="1" max="1" width="2.7109375" style="25" customWidth="1"/>
    <col min="2" max="2" width="43.42578125" style="25" bestFit="1" customWidth="1"/>
    <col min="3" max="3" width="27" style="31" bestFit="1" customWidth="1"/>
    <col min="4" max="4" width="29.42578125" style="31" bestFit="1" customWidth="1"/>
    <col min="5" max="5" width="19.140625" style="25" bestFit="1" customWidth="1"/>
    <col min="6" max="6" width="28.5703125" style="31" bestFit="1" customWidth="1"/>
    <col min="7" max="7" width="31.140625" style="31" bestFit="1" customWidth="1"/>
    <col min="8" max="8" width="20.7109375" style="25" bestFit="1" customWidth="1"/>
    <col min="9" max="9" width="24.5703125" style="31" customWidth="1"/>
    <col min="10" max="10" width="34.140625" style="25" bestFit="1" customWidth="1"/>
    <col min="11" max="11" width="27.140625" style="31" bestFit="1" customWidth="1"/>
    <col min="12" max="12" width="29.5703125" style="31" bestFit="1" customWidth="1"/>
    <col min="13" max="13" width="19.28515625" style="25" bestFit="1" customWidth="1"/>
    <col min="14" max="14" width="36.140625" style="31" customWidth="1"/>
    <col min="15" max="15" width="32.5703125" style="25" bestFit="1" customWidth="1"/>
    <col min="16" max="16384" width="55" style="25"/>
  </cols>
  <sheetData>
    <row r="1" spans="2:15" ht="61.5" customHeight="1" x14ac:dyDescent="0.3">
      <c r="B1" s="26" t="s">
        <v>1</v>
      </c>
      <c r="C1" s="28" t="s">
        <v>6</v>
      </c>
      <c r="D1" s="28" t="s">
        <v>7</v>
      </c>
      <c r="E1" s="26" t="s">
        <v>8</v>
      </c>
      <c r="F1" s="28" t="s">
        <v>9</v>
      </c>
      <c r="G1" s="28" t="s">
        <v>10</v>
      </c>
      <c r="H1" s="26" t="s">
        <v>11</v>
      </c>
      <c r="I1" s="28" t="s">
        <v>12</v>
      </c>
      <c r="J1" s="26" t="s">
        <v>13</v>
      </c>
      <c r="K1" s="28" t="s">
        <v>14</v>
      </c>
      <c r="L1" s="28" t="s">
        <v>15</v>
      </c>
      <c r="M1" s="26" t="s">
        <v>16</v>
      </c>
      <c r="N1" s="28" t="s">
        <v>17</v>
      </c>
      <c r="O1" s="26" t="s">
        <v>18</v>
      </c>
    </row>
    <row r="2" spans="2:15" x14ac:dyDescent="0.25">
      <c r="B2" s="27" t="s">
        <v>69</v>
      </c>
      <c r="C2" s="29">
        <v>270</v>
      </c>
      <c r="D2" s="30">
        <v>158</v>
      </c>
      <c r="E2" s="27">
        <f>D2/C2</f>
        <v>0.58518518518518514</v>
      </c>
      <c r="F2" s="29">
        <v>270</v>
      </c>
      <c r="G2" s="33">
        <v>33</v>
      </c>
      <c r="H2" s="27">
        <f t="shared" ref="H2:H9" si="0">G2/F2</f>
        <v>0.12222222222222222</v>
      </c>
      <c r="I2" s="29">
        <v>31</v>
      </c>
      <c r="J2" s="27">
        <f>I2/D2</f>
        <v>0.19620253164556961</v>
      </c>
      <c r="K2" s="29">
        <v>270</v>
      </c>
      <c r="L2" s="29">
        <v>41</v>
      </c>
      <c r="M2" s="27">
        <f t="shared" ref="M2:M9" si="1">L2/K2</f>
        <v>0.15185185185185185</v>
      </c>
      <c r="N2" s="29">
        <v>36</v>
      </c>
      <c r="O2" s="27">
        <f>N2/D2</f>
        <v>0.22784810126582278</v>
      </c>
    </row>
    <row r="3" spans="2:15" x14ac:dyDescent="0.25">
      <c r="B3" s="27" t="s">
        <v>80</v>
      </c>
      <c r="C3" s="25">
        <v>737</v>
      </c>
      <c r="D3" s="25">
        <v>35</v>
      </c>
      <c r="E3" s="27">
        <f>D3/C3</f>
        <v>4.7489823609226593E-2</v>
      </c>
      <c r="F3" s="25">
        <v>737</v>
      </c>
      <c r="G3" s="25">
        <v>34</v>
      </c>
      <c r="H3" s="27">
        <f t="shared" si="0"/>
        <v>4.6132971506105833E-2</v>
      </c>
      <c r="I3" s="25">
        <v>30</v>
      </c>
      <c r="J3" s="27">
        <f>I3/D3</f>
        <v>0.8571428571428571</v>
      </c>
      <c r="K3" s="25">
        <v>737</v>
      </c>
      <c r="L3" s="25">
        <v>30</v>
      </c>
      <c r="M3" s="27">
        <f t="shared" si="1"/>
        <v>4.0705563093622797E-2</v>
      </c>
      <c r="N3" s="31">
        <v>29</v>
      </c>
      <c r="O3" s="27">
        <f>N3/D3</f>
        <v>0.82857142857142863</v>
      </c>
    </row>
    <row r="4" spans="2:15" x14ac:dyDescent="0.25">
      <c r="B4" s="27" t="s">
        <v>81</v>
      </c>
      <c r="C4" s="31">
        <v>858</v>
      </c>
      <c r="D4" s="32">
        <v>39</v>
      </c>
      <c r="E4" s="25">
        <f>D4/C4</f>
        <v>4.5454545454545456E-2</v>
      </c>
      <c r="F4" s="31">
        <v>858</v>
      </c>
      <c r="G4" s="31">
        <v>26</v>
      </c>
      <c r="H4" s="27">
        <f t="shared" si="0"/>
        <v>3.0303030303030304E-2</v>
      </c>
      <c r="I4" s="31">
        <v>25</v>
      </c>
      <c r="J4" s="27">
        <f>I4/D4</f>
        <v>0.64102564102564108</v>
      </c>
      <c r="K4" s="31">
        <v>858</v>
      </c>
      <c r="L4" s="31">
        <v>21</v>
      </c>
      <c r="M4" s="27">
        <f t="shared" si="1"/>
        <v>2.4475524475524476E-2</v>
      </c>
      <c r="N4" s="31">
        <v>21</v>
      </c>
      <c r="O4" s="27">
        <f>N4/D4</f>
        <v>0.53846153846153844</v>
      </c>
    </row>
    <row r="5" spans="2:15" x14ac:dyDescent="0.25">
      <c r="B5" s="25" t="s">
        <v>97</v>
      </c>
      <c r="C5" s="31">
        <v>942</v>
      </c>
      <c r="D5" s="31">
        <v>172</v>
      </c>
      <c r="E5" s="25">
        <f>D5/C5</f>
        <v>0.18259023354564755</v>
      </c>
      <c r="F5" s="31">
        <v>942</v>
      </c>
      <c r="G5" s="31">
        <v>153</v>
      </c>
      <c r="H5" s="27">
        <f t="shared" si="0"/>
        <v>0.16242038216560509</v>
      </c>
      <c r="I5" s="31">
        <v>104</v>
      </c>
      <c r="J5" s="27">
        <f>I5/D5</f>
        <v>0.60465116279069764</v>
      </c>
      <c r="K5" s="31">
        <v>942</v>
      </c>
      <c r="L5" s="31">
        <v>109</v>
      </c>
      <c r="M5" s="27">
        <f t="shared" si="1"/>
        <v>0.11571125265392782</v>
      </c>
      <c r="N5" s="31">
        <v>76</v>
      </c>
      <c r="O5" s="27">
        <f>N5/D5</f>
        <v>0.44186046511627908</v>
      </c>
    </row>
    <row r="6" spans="2:15" x14ac:dyDescent="0.25">
      <c r="B6" s="25" t="s">
        <v>82</v>
      </c>
      <c r="C6" s="31">
        <v>319</v>
      </c>
      <c r="D6" s="31">
        <v>107</v>
      </c>
      <c r="E6" s="25">
        <f>D6/C6</f>
        <v>0.33542319749216298</v>
      </c>
      <c r="F6" s="31">
        <v>319</v>
      </c>
      <c r="G6" s="31">
        <v>79</v>
      </c>
      <c r="H6" s="27">
        <f t="shared" si="0"/>
        <v>0.2476489028213166</v>
      </c>
      <c r="I6" s="31">
        <f>J6*D6</f>
        <v>60.989999999999995</v>
      </c>
      <c r="J6" s="27">
        <v>0.56999999999999995</v>
      </c>
      <c r="K6" s="31">
        <v>319</v>
      </c>
      <c r="L6" s="31">
        <v>50</v>
      </c>
      <c r="M6" s="25">
        <f t="shared" si="1"/>
        <v>0.15673981191222572</v>
      </c>
      <c r="N6" s="31">
        <v>41</v>
      </c>
      <c r="O6" s="25">
        <v>0.38300000000000001</v>
      </c>
    </row>
    <row r="7" spans="2:15" x14ac:dyDescent="0.25">
      <c r="B7" s="25" t="s">
        <v>83</v>
      </c>
      <c r="C7" s="31">
        <v>246</v>
      </c>
      <c r="D7" s="31">
        <v>37</v>
      </c>
      <c r="E7" s="25">
        <f t="shared" ref="E7:E9" si="2">D7/C7</f>
        <v>0.15040650406504066</v>
      </c>
      <c r="F7" s="31">
        <v>246</v>
      </c>
      <c r="G7" s="31">
        <v>33</v>
      </c>
      <c r="H7" s="25">
        <f t="shared" si="0"/>
        <v>0.13414634146341464</v>
      </c>
      <c r="I7" s="31">
        <f>J7*D7</f>
        <v>24.013000000000002</v>
      </c>
      <c r="J7" s="25">
        <v>0.64900000000000002</v>
      </c>
      <c r="K7" s="31">
        <v>246</v>
      </c>
      <c r="L7" s="31">
        <v>26</v>
      </c>
      <c r="M7" s="25">
        <f t="shared" si="1"/>
        <v>0.10569105691056911</v>
      </c>
      <c r="N7" s="31">
        <f>O7*D7</f>
        <v>20.017000000000003</v>
      </c>
      <c r="O7" s="25">
        <v>0.54100000000000004</v>
      </c>
    </row>
    <row r="8" spans="2:15" x14ac:dyDescent="0.25">
      <c r="B8" s="25" t="s">
        <v>84</v>
      </c>
      <c r="C8" s="31">
        <v>183</v>
      </c>
      <c r="D8" s="31">
        <v>18</v>
      </c>
      <c r="E8" s="25">
        <f t="shared" si="2"/>
        <v>9.8360655737704916E-2</v>
      </c>
      <c r="F8" s="31">
        <v>183</v>
      </c>
      <c r="G8" s="31">
        <v>21</v>
      </c>
      <c r="H8" s="25">
        <f t="shared" si="0"/>
        <v>0.11475409836065574</v>
      </c>
      <c r="I8" s="31">
        <f t="shared" ref="I8:I9" si="3">J8*D8</f>
        <v>14.994</v>
      </c>
      <c r="J8" s="25">
        <v>0.83299999999999996</v>
      </c>
      <c r="K8" s="31">
        <v>183</v>
      </c>
      <c r="L8" s="31">
        <v>15</v>
      </c>
      <c r="M8" s="25">
        <f t="shared" si="1"/>
        <v>8.1967213114754092E-2</v>
      </c>
      <c r="N8" s="31">
        <f t="shared" ref="N8:N9" si="4">O8*D8</f>
        <v>10.997999999999999</v>
      </c>
      <c r="O8" s="25">
        <v>0.61099999999999999</v>
      </c>
    </row>
    <row r="9" spans="2:15" x14ac:dyDescent="0.25">
      <c r="B9" s="25" t="s">
        <v>85</v>
      </c>
      <c r="C9" s="31">
        <v>194</v>
      </c>
      <c r="D9" s="31">
        <v>10</v>
      </c>
      <c r="E9" s="25">
        <f t="shared" si="2"/>
        <v>5.1546391752577317E-2</v>
      </c>
      <c r="F9" s="31">
        <v>194</v>
      </c>
      <c r="G9" s="31">
        <v>20</v>
      </c>
      <c r="H9" s="25">
        <f t="shared" si="0"/>
        <v>0.10309278350515463</v>
      </c>
      <c r="I9" s="31">
        <f t="shared" si="3"/>
        <v>4</v>
      </c>
      <c r="J9" s="25">
        <v>0.4</v>
      </c>
      <c r="K9" s="31">
        <v>194</v>
      </c>
      <c r="L9" s="31">
        <v>18</v>
      </c>
      <c r="M9" s="25">
        <f t="shared" si="1"/>
        <v>9.2783505154639179E-2</v>
      </c>
      <c r="N9" s="31">
        <f t="shared" si="4"/>
        <v>4</v>
      </c>
      <c r="O9" s="25">
        <v>0.4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E78D-C5F2-4522-96E7-8E2B48B4B71A}">
  <dimension ref="A1:G5"/>
  <sheetViews>
    <sheetView workbookViewId="0">
      <selection activeCell="G10" sqref="G10"/>
    </sheetView>
  </sheetViews>
  <sheetFormatPr defaultRowHeight="15" x14ac:dyDescent="0.25"/>
  <cols>
    <col min="1" max="1" width="37.42578125" bestFit="1" customWidth="1"/>
    <col min="2" max="2" width="15.42578125" bestFit="1" customWidth="1"/>
    <col min="3" max="3" width="11.28515625" bestFit="1" customWidth="1"/>
    <col min="4" max="4" width="11.42578125" bestFit="1" customWidth="1"/>
    <col min="5" max="5" width="16.140625" bestFit="1" customWidth="1"/>
    <col min="6" max="6" width="12" bestFit="1" customWidth="1"/>
    <col min="7" max="7" width="12.140625" bestFit="1" customWidth="1"/>
  </cols>
  <sheetData>
    <row r="1" spans="1:7" x14ac:dyDescent="0.25">
      <c r="A1" t="s">
        <v>86</v>
      </c>
      <c r="B1" t="s">
        <v>90</v>
      </c>
      <c r="C1" t="s">
        <v>91</v>
      </c>
      <c r="D1" t="s">
        <v>92</v>
      </c>
      <c r="E1" t="s">
        <v>95</v>
      </c>
      <c r="F1" t="s">
        <v>94</v>
      </c>
      <c r="G1" t="s">
        <v>93</v>
      </c>
    </row>
    <row r="2" spans="1:7" x14ac:dyDescent="0.25">
      <c r="A2" t="s">
        <v>87</v>
      </c>
      <c r="B2">
        <v>60.8</v>
      </c>
      <c r="C2">
        <v>52.3</v>
      </c>
      <c r="D2">
        <v>68.900000000000006</v>
      </c>
      <c r="E2">
        <v>43.4</v>
      </c>
      <c r="F2">
        <v>35.1</v>
      </c>
      <c r="G2">
        <v>51.9</v>
      </c>
    </row>
    <row r="3" spans="1:7" x14ac:dyDescent="0.25">
      <c r="A3" t="s">
        <v>88</v>
      </c>
      <c r="B3">
        <v>66.7</v>
      </c>
      <c r="C3">
        <v>41</v>
      </c>
      <c r="D3">
        <v>86.7</v>
      </c>
      <c r="E3">
        <v>50</v>
      </c>
      <c r="F3">
        <v>26</v>
      </c>
      <c r="G3">
        <v>74</v>
      </c>
    </row>
    <row r="4" spans="1:7" x14ac:dyDescent="0.25">
      <c r="A4" t="s">
        <v>89</v>
      </c>
      <c r="B4">
        <v>71.400000000000006</v>
      </c>
      <c r="C4">
        <v>45.4</v>
      </c>
      <c r="D4">
        <v>88.3</v>
      </c>
      <c r="E4">
        <v>64.3</v>
      </c>
      <c r="F4">
        <v>38.299999999999997</v>
      </c>
      <c r="G4">
        <v>83.7</v>
      </c>
    </row>
    <row r="5" spans="1:7" x14ac:dyDescent="0.25">
      <c r="A5" t="s">
        <v>96</v>
      </c>
      <c r="B5">
        <v>95.2</v>
      </c>
      <c r="C5">
        <v>77.3</v>
      </c>
      <c r="D5">
        <v>99.2</v>
      </c>
      <c r="E5">
        <v>95.2</v>
      </c>
      <c r="F5">
        <v>77.3</v>
      </c>
      <c r="G5">
        <v>99.2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U-RDT prevalence surveys</vt:lpstr>
      <vt:lpstr>U-RDT other studies</vt:lpstr>
      <vt:lpstr>Notes</vt:lpstr>
      <vt:lpstr>current data in report</vt:lpstr>
      <vt:lpstr>cross-sectional</vt:lpstr>
      <vt:lpstr>PW data</vt:lpstr>
      <vt:lpstr>PW symp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Slater</dc:creator>
  <cp:lastModifiedBy>Hannah Slater</cp:lastModifiedBy>
  <dcterms:created xsi:type="dcterms:W3CDTF">2020-08-05T01:59:19Z</dcterms:created>
  <dcterms:modified xsi:type="dcterms:W3CDTF">2021-03-05T17:45:47Z</dcterms:modified>
</cp:coreProperties>
</file>